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2.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kyDrive\Modèles Gestion\Analyses sectorielles\EPT204\EPT204-Partage\05- Livrables\"/>
    </mc:Choice>
  </mc:AlternateContent>
  <bookViews>
    <workbookView xWindow="0" yWindow="0" windowWidth="28800" windowHeight="12435" tabRatio="898" firstSheet="3" activeTab="6"/>
  </bookViews>
  <sheets>
    <sheet name="Exigences" sheetId="18" r:id="rId1"/>
    <sheet name="Jalons" sheetId="3" r:id="rId2"/>
    <sheet name="Plan de l'etude" sheetId="11" r:id="rId3"/>
    <sheet name="Business Model des ESN" sheetId="9" r:id="rId4"/>
    <sheet name="Segmentation de la demande" sheetId="8" r:id="rId5"/>
    <sheet name="Dépense en TIC" sheetId="19" r:id="rId6"/>
    <sheet name="Graph marché fr TIC" sheetId="26" r:id="rId7"/>
    <sheet name="Chiffre d'affaire" sheetId="20" r:id="rId8"/>
    <sheet name="Indice des prix" sheetId="21" r:id="rId9"/>
    <sheet name="Conso Intermediaire" sheetId="25" r:id="rId10"/>
    <sheet name="Analyse du TES" sheetId="10" r:id="rId11"/>
    <sheet name="Elasticité conso intermédiaires" sheetId="23" r:id="rId12"/>
    <sheet name="Elasticité globale" sheetId="22" r:id="rId13"/>
    <sheet name="Synthèse élasticités" sheetId="24" r:id="rId14"/>
    <sheet name="Bilan secteur" sheetId="12" r:id="rId15"/>
    <sheet name="Compte de Résultat Secteur" sheetId="13" r:id="rId16"/>
    <sheet name="TMO" sheetId="15" r:id="rId17"/>
    <sheet name="Réserves et hypothèse" sheetId="16" r:id="rId18"/>
  </sheets>
  <definedNames>
    <definedName name="_xlnm._FilterDatabase" localSheetId="10" hidden="1">'Analyse du TES'!$B$9:$D$9</definedName>
    <definedName name="_xlnm._FilterDatabase" localSheetId="11" hidden="1">'Elasticité conso intermédiaires'!$B$34:$AI$34</definedName>
    <definedName name="COMPTE_D_EXPLOITATION_PAR_BRANCHE">#REF!</definedName>
  </definedNames>
  <calcPr calcId="152511"/>
</workbook>
</file>

<file path=xl/calcChain.xml><?xml version="1.0" encoding="utf-8"?>
<calcChain xmlns="http://schemas.openxmlformats.org/spreadsheetml/2006/main">
  <c r="I10" i="24" l="1"/>
  <c r="I9" i="24"/>
  <c r="K8" i="24"/>
  <c r="I8" i="24"/>
  <c r="N7" i="24"/>
  <c r="M7" i="24"/>
  <c r="L7" i="24"/>
  <c r="K7" i="24"/>
  <c r="J7" i="24"/>
  <c r="I7" i="24"/>
  <c r="B10" i="24"/>
  <c r="B9" i="24"/>
  <c r="B8" i="24"/>
  <c r="G7" i="24"/>
  <c r="F7" i="24"/>
  <c r="E7" i="24"/>
  <c r="D7" i="24"/>
  <c r="C7" i="24"/>
  <c r="B7" i="24"/>
  <c r="I6" i="24"/>
  <c r="B6" i="24"/>
  <c r="H27" i="23"/>
  <c r="K10" i="24" s="1"/>
  <c r="H26" i="23"/>
  <c r="K9" i="24" s="1"/>
  <c r="H25" i="23"/>
  <c r="D66" i="20"/>
  <c r="D65" i="20"/>
  <c r="D64" i="20"/>
  <c r="D63" i="20"/>
  <c r="D62" i="20"/>
  <c r="D61" i="20"/>
  <c r="F74" i="20"/>
  <c r="G74" i="20" s="1"/>
  <c r="D74" i="20"/>
  <c r="D94" i="20"/>
  <c r="E94" i="20" s="1"/>
  <c r="D93" i="20"/>
  <c r="E93" i="20" s="1"/>
  <c r="D92" i="20"/>
  <c r="E92" i="20" s="1"/>
  <c r="D91" i="20"/>
  <c r="E91" i="20" s="1"/>
  <c r="D90" i="20"/>
  <c r="E90" i="20" s="1"/>
  <c r="E95" i="20" l="1"/>
  <c r="D51" i="22"/>
  <c r="F58" i="22" s="1"/>
  <c r="F9" i="24" s="1"/>
  <c r="D52" i="22"/>
  <c r="F59" i="22" s="1"/>
  <c r="F10" i="24" s="1"/>
  <c r="D50" i="22"/>
  <c r="F57" i="22" s="1"/>
  <c r="F8" i="24" s="1"/>
  <c r="C52" i="22"/>
  <c r="C59" i="22" s="1"/>
  <c r="C10" i="24" s="1"/>
  <c r="D44" i="22"/>
  <c r="D45" i="22"/>
  <c r="D43" i="22"/>
  <c r="K13" i="23"/>
  <c r="J27" i="23" s="1"/>
  <c r="M10" i="24" s="1"/>
  <c r="J13" i="23"/>
  <c r="J26" i="23" s="1"/>
  <c r="M9" i="24" s="1"/>
  <c r="I13" i="23"/>
  <c r="J25" i="23" s="1"/>
  <c r="M8" i="24" s="1"/>
  <c r="C24" i="22"/>
  <c r="K8" i="23"/>
  <c r="K9" i="23" s="1"/>
  <c r="J8" i="23"/>
  <c r="J9" i="23" s="1"/>
  <c r="I8" i="23"/>
  <c r="I9" i="23" s="1"/>
  <c r="H8" i="23"/>
  <c r="H9" i="23" s="1"/>
  <c r="G8" i="23"/>
  <c r="G9" i="23" s="1"/>
  <c r="F8" i="23"/>
  <c r="F9" i="23" s="1"/>
  <c r="E8" i="23"/>
  <c r="E9" i="23" s="1"/>
  <c r="D8" i="23"/>
  <c r="D9" i="23" s="1"/>
  <c r="S70" i="23"/>
  <c r="R70" i="23"/>
  <c r="Q70" i="23"/>
  <c r="P70" i="23"/>
  <c r="O70" i="23"/>
  <c r="N70" i="23"/>
  <c r="M70" i="23"/>
  <c r="L70" i="23"/>
  <c r="S69" i="23"/>
  <c r="R69" i="23"/>
  <c r="Q69" i="23"/>
  <c r="P69" i="23"/>
  <c r="O69" i="23"/>
  <c r="N69" i="23"/>
  <c r="M69" i="23"/>
  <c r="L69" i="23"/>
  <c r="S68" i="23"/>
  <c r="R68" i="23"/>
  <c r="Q68" i="23"/>
  <c r="P68" i="23"/>
  <c r="O68" i="23"/>
  <c r="N68" i="23"/>
  <c r="M68" i="23"/>
  <c r="L68" i="23"/>
  <c r="S67" i="23"/>
  <c r="R67" i="23"/>
  <c r="Q67" i="23"/>
  <c r="P67" i="23"/>
  <c r="O67" i="23"/>
  <c r="N67" i="23"/>
  <c r="M67" i="23"/>
  <c r="L67" i="23"/>
  <c r="S66" i="23"/>
  <c r="R66" i="23"/>
  <c r="Q66" i="23"/>
  <c r="P66" i="23"/>
  <c r="O66" i="23"/>
  <c r="N66" i="23"/>
  <c r="M66" i="23"/>
  <c r="L66" i="23"/>
  <c r="S65" i="23"/>
  <c r="R65" i="23"/>
  <c r="Q65" i="23"/>
  <c r="P65" i="23"/>
  <c r="O65" i="23"/>
  <c r="N65" i="23"/>
  <c r="M65" i="23"/>
  <c r="L65" i="23"/>
  <c r="S64" i="23"/>
  <c r="R64" i="23"/>
  <c r="Q64" i="23"/>
  <c r="P64" i="23"/>
  <c r="O64" i="23"/>
  <c r="N64" i="23"/>
  <c r="M64" i="23"/>
  <c r="L64" i="23"/>
  <c r="S63" i="23"/>
  <c r="R63" i="23"/>
  <c r="Q63" i="23"/>
  <c r="P63" i="23"/>
  <c r="O63" i="23"/>
  <c r="N63" i="23"/>
  <c r="M63" i="23"/>
  <c r="L63" i="23"/>
  <c r="S62" i="23"/>
  <c r="R62" i="23"/>
  <c r="Q62" i="23"/>
  <c r="P62" i="23"/>
  <c r="O62" i="23"/>
  <c r="N62" i="23"/>
  <c r="M62" i="23"/>
  <c r="L62" i="23"/>
  <c r="S61" i="23"/>
  <c r="R61" i="23"/>
  <c r="Q61" i="23"/>
  <c r="P61" i="23"/>
  <c r="O61" i="23"/>
  <c r="N61" i="23"/>
  <c r="M61" i="23"/>
  <c r="L61" i="23"/>
  <c r="S60" i="23"/>
  <c r="R60" i="23"/>
  <c r="Q60" i="23"/>
  <c r="P60" i="23"/>
  <c r="O60" i="23"/>
  <c r="N60" i="23"/>
  <c r="M60" i="23"/>
  <c r="L60" i="23"/>
  <c r="S59" i="23"/>
  <c r="R59" i="23"/>
  <c r="Q59" i="23"/>
  <c r="P59" i="23"/>
  <c r="O59" i="23"/>
  <c r="N59" i="23"/>
  <c r="M59" i="23"/>
  <c r="L59" i="23"/>
  <c r="S58" i="23"/>
  <c r="R58" i="23"/>
  <c r="Q58" i="23"/>
  <c r="P58" i="23"/>
  <c r="O58" i="23"/>
  <c r="N58" i="23"/>
  <c r="M58" i="23"/>
  <c r="L58" i="23"/>
  <c r="S57" i="23"/>
  <c r="R57" i="23"/>
  <c r="Q57" i="23"/>
  <c r="P57" i="23"/>
  <c r="O57" i="23"/>
  <c r="N57" i="23"/>
  <c r="M57" i="23"/>
  <c r="L57" i="23"/>
  <c r="S56" i="23"/>
  <c r="R56" i="23"/>
  <c r="Q56" i="23"/>
  <c r="P56" i="23"/>
  <c r="O56" i="23"/>
  <c r="N56" i="23"/>
  <c r="M56" i="23"/>
  <c r="L56" i="23"/>
  <c r="S55" i="23"/>
  <c r="R55" i="23"/>
  <c r="Q55" i="23"/>
  <c r="P55" i="23"/>
  <c r="O55" i="23"/>
  <c r="N55" i="23"/>
  <c r="M55" i="23"/>
  <c r="L55" i="23"/>
  <c r="S54" i="23"/>
  <c r="R54" i="23"/>
  <c r="Q54" i="23"/>
  <c r="P54" i="23"/>
  <c r="O54" i="23"/>
  <c r="N54" i="23"/>
  <c r="M54" i="23"/>
  <c r="L54" i="23"/>
  <c r="S53" i="23"/>
  <c r="R53" i="23"/>
  <c r="Q53" i="23"/>
  <c r="P53" i="23"/>
  <c r="O53" i="23"/>
  <c r="N53" i="23"/>
  <c r="M53" i="23"/>
  <c r="L53" i="23"/>
  <c r="S52" i="23"/>
  <c r="R52" i="23"/>
  <c r="Q52" i="23"/>
  <c r="P52" i="23"/>
  <c r="O52" i="23"/>
  <c r="N52" i="23"/>
  <c r="M52" i="23"/>
  <c r="L52" i="23"/>
  <c r="S51" i="23"/>
  <c r="R51" i="23"/>
  <c r="Q51" i="23"/>
  <c r="P51" i="23"/>
  <c r="O51" i="23"/>
  <c r="N51" i="23"/>
  <c r="M51" i="23"/>
  <c r="L51" i="23"/>
  <c r="S50" i="23"/>
  <c r="R50" i="23"/>
  <c r="Q50" i="23"/>
  <c r="P50" i="23"/>
  <c r="O50" i="23"/>
  <c r="N50" i="23"/>
  <c r="M50" i="23"/>
  <c r="L50" i="23"/>
  <c r="S49" i="23"/>
  <c r="R49" i="23"/>
  <c r="Q49" i="23"/>
  <c r="P49" i="23"/>
  <c r="O49" i="23"/>
  <c r="N49" i="23"/>
  <c r="M49" i="23"/>
  <c r="L49" i="23"/>
  <c r="S48" i="23"/>
  <c r="R48" i="23"/>
  <c r="Q48" i="23"/>
  <c r="P48" i="23"/>
  <c r="O48" i="23"/>
  <c r="N48" i="23"/>
  <c r="M48" i="23"/>
  <c r="L48" i="23"/>
  <c r="S47" i="23"/>
  <c r="R47" i="23"/>
  <c r="Q47" i="23"/>
  <c r="P47" i="23"/>
  <c r="O47" i="23"/>
  <c r="N47" i="23"/>
  <c r="M47" i="23"/>
  <c r="L47" i="23"/>
  <c r="S46" i="23"/>
  <c r="R46" i="23"/>
  <c r="Q46" i="23"/>
  <c r="P46" i="23"/>
  <c r="O46" i="23"/>
  <c r="N46" i="23"/>
  <c r="M46" i="23"/>
  <c r="L46" i="23"/>
  <c r="S45" i="23"/>
  <c r="R45" i="23"/>
  <c r="Q45" i="23"/>
  <c r="P45" i="23"/>
  <c r="O45" i="23"/>
  <c r="N45" i="23"/>
  <c r="M45" i="23"/>
  <c r="L45" i="23"/>
  <c r="S44" i="23"/>
  <c r="R44" i="23"/>
  <c r="Q44" i="23"/>
  <c r="P44" i="23"/>
  <c r="O44" i="23"/>
  <c r="N44" i="23"/>
  <c r="M44" i="23"/>
  <c r="L44" i="23"/>
  <c r="S43" i="23"/>
  <c r="R43" i="23"/>
  <c r="Q43" i="23"/>
  <c r="P43" i="23"/>
  <c r="O43" i="23"/>
  <c r="N43" i="23"/>
  <c r="M43" i="23"/>
  <c r="L43" i="23"/>
  <c r="S42" i="23"/>
  <c r="R42" i="23"/>
  <c r="Q42" i="23"/>
  <c r="P42" i="23"/>
  <c r="O42" i="23"/>
  <c r="N42" i="23"/>
  <c r="M42" i="23"/>
  <c r="L42" i="23"/>
  <c r="S41" i="23"/>
  <c r="R41" i="23"/>
  <c r="Q41" i="23"/>
  <c r="P41" i="23"/>
  <c r="O41" i="23"/>
  <c r="N41" i="23"/>
  <c r="M41" i="23"/>
  <c r="L41" i="23"/>
  <c r="S40" i="23"/>
  <c r="R40" i="23"/>
  <c r="Q40" i="23"/>
  <c r="P40" i="23"/>
  <c r="O40" i="23"/>
  <c r="N40" i="23"/>
  <c r="M40" i="23"/>
  <c r="L40" i="23"/>
  <c r="S39" i="23"/>
  <c r="R39" i="23"/>
  <c r="Q39" i="23"/>
  <c r="P39" i="23"/>
  <c r="O39" i="23"/>
  <c r="N39" i="23"/>
  <c r="M39" i="23"/>
  <c r="L39" i="23"/>
  <c r="S38" i="23"/>
  <c r="R38" i="23"/>
  <c r="Q38" i="23"/>
  <c r="P38" i="23"/>
  <c r="O38" i="23"/>
  <c r="N38" i="23"/>
  <c r="M38" i="23"/>
  <c r="L38" i="23"/>
  <c r="S37" i="23"/>
  <c r="R37" i="23"/>
  <c r="Q37" i="23"/>
  <c r="P37" i="23"/>
  <c r="O37" i="23"/>
  <c r="N37" i="23"/>
  <c r="M37" i="23"/>
  <c r="L37" i="23"/>
  <c r="S36" i="23"/>
  <c r="R36" i="23"/>
  <c r="Q36" i="23"/>
  <c r="P36" i="23"/>
  <c r="O36" i="23"/>
  <c r="N36" i="23"/>
  <c r="M36" i="23"/>
  <c r="L36" i="23"/>
  <c r="S35" i="23"/>
  <c r="R35" i="23"/>
  <c r="Q35" i="23"/>
  <c r="P35" i="23"/>
  <c r="O35" i="23"/>
  <c r="N35" i="23"/>
  <c r="M35" i="23"/>
  <c r="L35" i="23"/>
  <c r="D15" i="22"/>
  <c r="D14" i="22"/>
  <c r="C35" i="22" s="1"/>
  <c r="D13" i="22"/>
  <c r="C34" i="22" s="1"/>
  <c r="D12" i="22"/>
  <c r="C33" i="22" s="1"/>
  <c r="D11" i="22"/>
  <c r="D10" i="22"/>
  <c r="C19" i="21"/>
  <c r="D19" i="21"/>
  <c r="C25" i="22" s="1"/>
  <c r="E19" i="21"/>
  <c r="C26" i="22" s="1"/>
  <c r="F19" i="21"/>
  <c r="C27" i="22" s="1"/>
  <c r="G19" i="21"/>
  <c r="C28" i="22" s="1"/>
  <c r="D28" i="22" s="1"/>
  <c r="C32" i="20"/>
  <c r="K10" i="19"/>
  <c r="K11" i="19"/>
  <c r="K12" i="19"/>
  <c r="K13" i="19"/>
  <c r="K14" i="19"/>
  <c r="K9" i="19"/>
  <c r="E34" i="19"/>
  <c r="C34" i="19"/>
  <c r="H26" i="19"/>
  <c r="H35" i="19" s="1"/>
  <c r="G26" i="19"/>
  <c r="G35" i="19" s="1"/>
  <c r="F26" i="19"/>
  <c r="F35" i="19" s="1"/>
  <c r="E26" i="19"/>
  <c r="E35" i="19" s="1"/>
  <c r="D26" i="19"/>
  <c r="D35" i="19" s="1"/>
  <c r="C26" i="19"/>
  <c r="C35" i="19" s="1"/>
  <c r="H25" i="19"/>
  <c r="H34" i="19" s="1"/>
  <c r="G25" i="19"/>
  <c r="G34" i="19" s="1"/>
  <c r="F25" i="19"/>
  <c r="F34" i="19" s="1"/>
  <c r="E25" i="19"/>
  <c r="D25" i="19"/>
  <c r="D34" i="19" s="1"/>
  <c r="C25" i="19"/>
  <c r="H24" i="19"/>
  <c r="H33" i="19" s="1"/>
  <c r="G24" i="19"/>
  <c r="G33" i="19" s="1"/>
  <c r="F24" i="19"/>
  <c r="F33" i="19" s="1"/>
  <c r="E24" i="19"/>
  <c r="E33" i="19" s="1"/>
  <c r="D24" i="19"/>
  <c r="D33" i="19" s="1"/>
  <c r="C24" i="19"/>
  <c r="C33" i="19" s="1"/>
  <c r="H23" i="19"/>
  <c r="H32" i="19" s="1"/>
  <c r="G23" i="19"/>
  <c r="G32" i="19" s="1"/>
  <c r="F23" i="19"/>
  <c r="F32" i="19" s="1"/>
  <c r="E23" i="19"/>
  <c r="E32" i="19" s="1"/>
  <c r="D23" i="19"/>
  <c r="D32" i="19" s="1"/>
  <c r="C23" i="19"/>
  <c r="C32" i="19" s="1"/>
  <c r="H22" i="19"/>
  <c r="H31" i="19" s="1"/>
  <c r="G22" i="19"/>
  <c r="G31" i="19" s="1"/>
  <c r="F22" i="19"/>
  <c r="F31" i="19" s="1"/>
  <c r="E22" i="19"/>
  <c r="E31" i="19" s="1"/>
  <c r="D22" i="19"/>
  <c r="D31" i="19" s="1"/>
  <c r="C22" i="19"/>
  <c r="C31" i="19" s="1"/>
  <c r="D49" i="20"/>
  <c r="E49" i="20" s="1"/>
  <c r="D48" i="20"/>
  <c r="E48" i="20" s="1"/>
  <c r="D47" i="20"/>
  <c r="E47" i="20" s="1"/>
  <c r="D46" i="20"/>
  <c r="E46" i="20" s="1"/>
  <c r="D45" i="20"/>
  <c r="E45" i="20" s="1"/>
  <c r="D44" i="20"/>
  <c r="E44" i="20" s="1"/>
  <c r="D43" i="20"/>
  <c r="E43" i="20" s="1"/>
  <c r="D31" i="20"/>
  <c r="E31" i="20" s="1"/>
  <c r="D30" i="20"/>
  <c r="E30" i="20" s="1"/>
  <c r="D29" i="20"/>
  <c r="E29" i="20" s="1"/>
  <c r="C51" i="22" l="1"/>
  <c r="C50" i="22"/>
  <c r="D27" i="22"/>
  <c r="D35" i="22" s="1"/>
  <c r="D59" i="22" s="1"/>
  <c r="D10" i="24" s="1"/>
  <c r="E52" i="22"/>
  <c r="G59" i="22" s="1"/>
  <c r="G10" i="24" s="1"/>
  <c r="V38" i="23"/>
  <c r="AD38" i="23" s="1"/>
  <c r="V41" i="23"/>
  <c r="AD41" i="23" s="1"/>
  <c r="V44" i="23"/>
  <c r="AD44" i="23" s="1"/>
  <c r="V45" i="23"/>
  <c r="AD45" i="23" s="1"/>
  <c r="V47" i="23"/>
  <c r="AD47" i="23" s="1"/>
  <c r="W55" i="23"/>
  <c r="AE55" i="23" s="1"/>
  <c r="V36" i="23"/>
  <c r="AD36" i="23" s="1"/>
  <c r="V37" i="23"/>
  <c r="AD37" i="23" s="1"/>
  <c r="V39" i="23"/>
  <c r="AD39" i="23" s="1"/>
  <c r="V40" i="23"/>
  <c r="AD40" i="23" s="1"/>
  <c r="V42" i="23"/>
  <c r="AD42" i="23" s="1"/>
  <c r="V46" i="23"/>
  <c r="AD46" i="23" s="1"/>
  <c r="V48" i="23"/>
  <c r="AD48" i="23" s="1"/>
  <c r="Y52" i="23"/>
  <c r="AG52" i="23" s="1"/>
  <c r="Z54" i="23"/>
  <c r="AH54" i="23" s="1"/>
  <c r="Z55" i="23"/>
  <c r="AH55" i="23" s="1"/>
  <c r="Y57" i="23"/>
  <c r="AG57" i="23" s="1"/>
  <c r="Y61" i="23"/>
  <c r="AG61" i="23" s="1"/>
  <c r="Y65" i="23"/>
  <c r="AG65" i="23" s="1"/>
  <c r="AA53" i="23"/>
  <c r="AI53" i="23" s="1"/>
  <c r="Z69" i="23"/>
  <c r="AH69" i="23" s="1"/>
  <c r="J10" i="23"/>
  <c r="AA58" i="23"/>
  <c r="AI58" i="23" s="1"/>
  <c r="AA61" i="23"/>
  <c r="AI61" i="23" s="1"/>
  <c r="AA66" i="23"/>
  <c r="AI66" i="23" s="1"/>
  <c r="X35" i="23"/>
  <c r="AF35" i="23" s="1"/>
  <c r="X39" i="23"/>
  <c r="AF39" i="23" s="1"/>
  <c r="X41" i="23"/>
  <c r="AF41" i="23" s="1"/>
  <c r="X44" i="23"/>
  <c r="AF44" i="23" s="1"/>
  <c r="U59" i="23"/>
  <c r="AC59" i="23" s="1"/>
  <c r="U67" i="23"/>
  <c r="AC67" i="23" s="1"/>
  <c r="D25" i="22"/>
  <c r="D33" i="22" s="1"/>
  <c r="Y45" i="23"/>
  <c r="AG45" i="23" s="1"/>
  <c r="V63" i="23"/>
  <c r="AD63" i="23" s="1"/>
  <c r="V65" i="23"/>
  <c r="AD65" i="23" s="1"/>
  <c r="V67" i="23"/>
  <c r="AD67" i="23" s="1"/>
  <c r="V69" i="23"/>
  <c r="AD69" i="23" s="1"/>
  <c r="D26" i="22"/>
  <c r="D34" i="22" s="1"/>
  <c r="Z35" i="23"/>
  <c r="AH35" i="23" s="1"/>
  <c r="Z38" i="23"/>
  <c r="AH38" i="23" s="1"/>
  <c r="Z40" i="23"/>
  <c r="AH40" i="23" s="1"/>
  <c r="Z43" i="23"/>
  <c r="AH43" i="23" s="1"/>
  <c r="W56" i="23"/>
  <c r="AE56" i="23" s="1"/>
  <c r="W60" i="23"/>
  <c r="AE60" i="23" s="1"/>
  <c r="W64" i="23"/>
  <c r="AE64" i="23" s="1"/>
  <c r="U46" i="23"/>
  <c r="AC46" i="23" s="1"/>
  <c r="U47" i="23"/>
  <c r="AC47" i="23" s="1"/>
  <c r="U51" i="23"/>
  <c r="AC51" i="23" s="1"/>
  <c r="AA54" i="23"/>
  <c r="AI54" i="23" s="1"/>
  <c r="Z62" i="23"/>
  <c r="AH62" i="23" s="1"/>
  <c r="Z63" i="23"/>
  <c r="AH63" i="23" s="1"/>
  <c r="X36" i="23"/>
  <c r="AF36" i="23" s="1"/>
  <c r="X38" i="23"/>
  <c r="AF38" i="23" s="1"/>
  <c r="X40" i="23"/>
  <c r="AF40" i="23" s="1"/>
  <c r="X43" i="23"/>
  <c r="AF43" i="23" s="1"/>
  <c r="E10" i="23"/>
  <c r="Y44" i="23"/>
  <c r="AG44" i="23" s="1"/>
  <c r="V62" i="23"/>
  <c r="AD62" i="23" s="1"/>
  <c r="V64" i="23"/>
  <c r="AD64" i="23" s="1"/>
  <c r="V66" i="23"/>
  <c r="AD66" i="23" s="1"/>
  <c r="V68" i="23"/>
  <c r="AD68" i="23" s="1"/>
  <c r="V70" i="23"/>
  <c r="AD70" i="23" s="1"/>
  <c r="Z36" i="23"/>
  <c r="AH36" i="23" s="1"/>
  <c r="Z39" i="23"/>
  <c r="AH39" i="23" s="1"/>
  <c r="Z42" i="23"/>
  <c r="AH42" i="23" s="1"/>
  <c r="W68" i="23"/>
  <c r="AE68" i="23" s="1"/>
  <c r="AA50" i="23"/>
  <c r="AI50" i="23" s="1"/>
  <c r="Z53" i="23"/>
  <c r="AH53" i="23" s="1"/>
  <c r="X56" i="23"/>
  <c r="AF56" i="23" s="1"/>
  <c r="X57" i="23"/>
  <c r="AF57" i="23" s="1"/>
  <c r="X58" i="23"/>
  <c r="AF58" i="23" s="1"/>
  <c r="X59" i="23"/>
  <c r="AF59" i="23" s="1"/>
  <c r="X60" i="23"/>
  <c r="AF60" i="23" s="1"/>
  <c r="X61" i="23"/>
  <c r="AF61" i="23" s="1"/>
  <c r="X62" i="23"/>
  <c r="AF62" i="23" s="1"/>
  <c r="X63" i="23"/>
  <c r="AF63" i="23" s="1"/>
  <c r="X69" i="23"/>
  <c r="AF69" i="23" s="1"/>
  <c r="X70" i="23"/>
  <c r="AF70" i="23" s="1"/>
  <c r="H10" i="23"/>
  <c r="X37" i="23"/>
  <c r="AF37" i="23" s="1"/>
  <c r="X42" i="23"/>
  <c r="AF42" i="23" s="1"/>
  <c r="X47" i="23"/>
  <c r="AF47" i="23" s="1"/>
  <c r="E35" i="22"/>
  <c r="E59" i="22" s="1"/>
  <c r="E10" i="24" s="1"/>
  <c r="Z41" i="23"/>
  <c r="AH41" i="23" s="1"/>
  <c r="Z44" i="23"/>
  <c r="AH44" i="23" s="1"/>
  <c r="X55" i="23"/>
  <c r="AF55" i="23" s="1"/>
  <c r="W63" i="23"/>
  <c r="AE63" i="23" s="1"/>
  <c r="Y68" i="23"/>
  <c r="AG68" i="23" s="1"/>
  <c r="U53" i="23"/>
  <c r="AC53" i="23" s="1"/>
  <c r="AA65" i="23"/>
  <c r="AI65" i="23" s="1"/>
  <c r="U36" i="23"/>
  <c r="AC36" i="23" s="1"/>
  <c r="U38" i="23"/>
  <c r="AC38" i="23" s="1"/>
  <c r="U40" i="23"/>
  <c r="AC40" i="23" s="1"/>
  <c r="U42" i="23"/>
  <c r="AC42" i="23" s="1"/>
  <c r="X48" i="23"/>
  <c r="AF48" i="23" s="1"/>
  <c r="U37" i="23"/>
  <c r="AC37" i="23" s="1"/>
  <c r="U41" i="23"/>
  <c r="AC41" i="23" s="1"/>
  <c r="U44" i="23"/>
  <c r="AC44" i="23" s="1"/>
  <c r="AA37" i="23"/>
  <c r="AI37" i="23" s="1"/>
  <c r="W36" i="23"/>
  <c r="AE36" i="23" s="1"/>
  <c r="W40" i="23"/>
  <c r="AE40" i="23" s="1"/>
  <c r="W44" i="23"/>
  <c r="AE44" i="23" s="1"/>
  <c r="W52" i="23"/>
  <c r="AE52" i="23" s="1"/>
  <c r="V53" i="23"/>
  <c r="AD53" i="23" s="1"/>
  <c r="U54" i="23"/>
  <c r="AC54" i="23" s="1"/>
  <c r="U56" i="23"/>
  <c r="AC56" i="23" s="1"/>
  <c r="U62" i="23"/>
  <c r="AC62" i="23" s="1"/>
  <c r="U49" i="23"/>
  <c r="AC49" i="23" s="1"/>
  <c r="U52" i="23"/>
  <c r="AC52" i="23" s="1"/>
  <c r="W43" i="23"/>
  <c r="AE43" i="23" s="1"/>
  <c r="U48" i="23"/>
  <c r="AC48" i="23" s="1"/>
  <c r="Y48" i="23"/>
  <c r="AG48" i="23" s="1"/>
  <c r="U69" i="23"/>
  <c r="AC69" i="23" s="1"/>
  <c r="U70" i="23"/>
  <c r="AC70" i="23" s="1"/>
  <c r="U35" i="23"/>
  <c r="AC35" i="23" s="1"/>
  <c r="U39" i="23"/>
  <c r="AC39" i="23" s="1"/>
  <c r="U43" i="23"/>
  <c r="AC43" i="23" s="1"/>
  <c r="U45" i="23"/>
  <c r="AC45" i="23" s="1"/>
  <c r="Z49" i="23"/>
  <c r="AH49" i="23" s="1"/>
  <c r="Z50" i="23"/>
  <c r="AH50" i="23" s="1"/>
  <c r="Z51" i="23"/>
  <c r="AH51" i="23" s="1"/>
  <c r="Z52" i="23"/>
  <c r="AH52" i="23" s="1"/>
  <c r="Y53" i="23"/>
  <c r="AG53" i="23" s="1"/>
  <c r="X54" i="23"/>
  <c r="AF54" i="23" s="1"/>
  <c r="V56" i="23"/>
  <c r="AD56" i="23" s="1"/>
  <c r="V57" i="23"/>
  <c r="AD57" i="23" s="1"/>
  <c r="V58" i="23"/>
  <c r="AD58" i="23" s="1"/>
  <c r="V59" i="23"/>
  <c r="AD59" i="23" s="1"/>
  <c r="V60" i="23"/>
  <c r="AD60" i="23" s="1"/>
  <c r="V61" i="23"/>
  <c r="AD61" i="23" s="1"/>
  <c r="U63" i="23"/>
  <c r="AC63" i="23" s="1"/>
  <c r="U64" i="23"/>
  <c r="AC64" i="23" s="1"/>
  <c r="U65" i="23"/>
  <c r="AC65" i="23" s="1"/>
  <c r="U66" i="23"/>
  <c r="AC66" i="23" s="1"/>
  <c r="U68" i="23"/>
  <c r="AC68" i="23" s="1"/>
  <c r="AA70" i="23"/>
  <c r="AI70" i="23" s="1"/>
  <c r="K10" i="23"/>
  <c r="W35" i="23"/>
  <c r="AE35" i="23" s="1"/>
  <c r="AA46" i="23"/>
  <c r="AI46" i="23" s="1"/>
  <c r="Z47" i="23"/>
  <c r="AH47" i="23" s="1"/>
  <c r="Z48" i="23"/>
  <c r="AH48" i="23" s="1"/>
  <c r="Y49" i="23"/>
  <c r="AG49" i="23" s="1"/>
  <c r="X53" i="23"/>
  <c r="AF53" i="23" s="1"/>
  <c r="V55" i="23"/>
  <c r="AD55" i="23" s="1"/>
  <c r="Z70" i="23"/>
  <c r="AH70" i="23" s="1"/>
  <c r="U50" i="23"/>
  <c r="AC50" i="23" s="1"/>
  <c r="AA38" i="23"/>
  <c r="AI38" i="23" s="1"/>
  <c r="AA42" i="23"/>
  <c r="AI42" i="23" s="1"/>
  <c r="Z45" i="23"/>
  <c r="AH45" i="23" s="1"/>
  <c r="Z46" i="23"/>
  <c r="AH46" i="23" s="1"/>
  <c r="X49" i="23"/>
  <c r="AF49" i="23" s="1"/>
  <c r="X50" i="23"/>
  <c r="AF50" i="23" s="1"/>
  <c r="X51" i="23"/>
  <c r="AF51" i="23" s="1"/>
  <c r="X52" i="23"/>
  <c r="AF52" i="23" s="1"/>
  <c r="V54" i="23"/>
  <c r="AD54" i="23" s="1"/>
  <c r="U55" i="23"/>
  <c r="AC55" i="23" s="1"/>
  <c r="U57" i="23"/>
  <c r="AC57" i="23" s="1"/>
  <c r="U58" i="23"/>
  <c r="AC58" i="23" s="1"/>
  <c r="U60" i="23"/>
  <c r="AC60" i="23" s="1"/>
  <c r="U61" i="23"/>
  <c r="AC61" i="23" s="1"/>
  <c r="AA62" i="23"/>
  <c r="AI62" i="23" s="1"/>
  <c r="Z64" i="23"/>
  <c r="AH64" i="23" s="1"/>
  <c r="Z66" i="23"/>
  <c r="AH66" i="23" s="1"/>
  <c r="Z67" i="23"/>
  <c r="AH67" i="23" s="1"/>
  <c r="Z68" i="23"/>
  <c r="AH68" i="23" s="1"/>
  <c r="Y69" i="23"/>
  <c r="AG69" i="23" s="1"/>
  <c r="I10" i="23"/>
  <c r="Y37" i="23"/>
  <c r="AG37" i="23" s="1"/>
  <c r="Y41" i="23"/>
  <c r="AG41" i="23" s="1"/>
  <c r="X45" i="23"/>
  <c r="AF45" i="23" s="1"/>
  <c r="X46" i="23"/>
  <c r="AF46" i="23" s="1"/>
  <c r="W48" i="23"/>
  <c r="AE48" i="23" s="1"/>
  <c r="V49" i="23"/>
  <c r="AD49" i="23" s="1"/>
  <c r="V50" i="23"/>
  <c r="AD50" i="23" s="1"/>
  <c r="W51" i="23"/>
  <c r="AE51" i="23" s="1"/>
  <c r="V52" i="23"/>
  <c r="AD52" i="23" s="1"/>
  <c r="Z56" i="23"/>
  <c r="AH56" i="23" s="1"/>
  <c r="Z57" i="23"/>
  <c r="AH57" i="23" s="1"/>
  <c r="Z58" i="23"/>
  <c r="AH58" i="23" s="1"/>
  <c r="Z59" i="23"/>
  <c r="AH59" i="23" s="1"/>
  <c r="Z60" i="23"/>
  <c r="AH60" i="23" s="1"/>
  <c r="Z61" i="23"/>
  <c r="AH61" i="23" s="1"/>
  <c r="Y64" i="23"/>
  <c r="AG64" i="23" s="1"/>
  <c r="X65" i="23"/>
  <c r="AF65" i="23" s="1"/>
  <c r="X66" i="23"/>
  <c r="AF66" i="23" s="1"/>
  <c r="X67" i="23"/>
  <c r="AF67" i="23" s="1"/>
  <c r="X68" i="23"/>
  <c r="AF68" i="23" s="1"/>
  <c r="G10" i="23"/>
  <c r="F10" i="23"/>
  <c r="Y36" i="23"/>
  <c r="AG36" i="23" s="1"/>
  <c r="W39" i="23"/>
  <c r="AE39" i="23" s="1"/>
  <c r="AA41" i="23"/>
  <c r="AI41" i="23" s="1"/>
  <c r="Y56" i="23"/>
  <c r="AG56" i="23" s="1"/>
  <c r="Y60" i="23"/>
  <c r="AG60" i="23" s="1"/>
  <c r="W67" i="23"/>
  <c r="AE67" i="23" s="1"/>
  <c r="AA69" i="23"/>
  <c r="AI69" i="23" s="1"/>
  <c r="V35" i="23"/>
  <c r="AD35" i="23" s="1"/>
  <c r="Y35" i="23"/>
  <c r="AG35" i="23" s="1"/>
  <c r="AA36" i="23"/>
  <c r="AI36" i="23" s="1"/>
  <c r="W38" i="23"/>
  <c r="AE38" i="23" s="1"/>
  <c r="Y39" i="23"/>
  <c r="AG39" i="23" s="1"/>
  <c r="AA40" i="23"/>
  <c r="AI40" i="23" s="1"/>
  <c r="W42" i="23"/>
  <c r="AE42" i="23" s="1"/>
  <c r="Y43" i="23"/>
  <c r="AG43" i="23" s="1"/>
  <c r="AA44" i="23"/>
  <c r="AI44" i="23" s="1"/>
  <c r="W46" i="23"/>
  <c r="AE46" i="23" s="1"/>
  <c r="Y47" i="23"/>
  <c r="AG47" i="23" s="1"/>
  <c r="AA48" i="23"/>
  <c r="AI48" i="23" s="1"/>
  <c r="W50" i="23"/>
  <c r="AE50" i="23" s="1"/>
  <c r="Y51" i="23"/>
  <c r="AG51" i="23" s="1"/>
  <c r="AA52" i="23"/>
  <c r="AI52" i="23" s="1"/>
  <c r="W54" i="23"/>
  <c r="AE54" i="23" s="1"/>
  <c r="Y55" i="23"/>
  <c r="AG55" i="23" s="1"/>
  <c r="AA56" i="23"/>
  <c r="AI56" i="23" s="1"/>
  <c r="W58" i="23"/>
  <c r="AE58" i="23" s="1"/>
  <c r="Y59" i="23"/>
  <c r="AG59" i="23" s="1"/>
  <c r="AA60" i="23"/>
  <c r="AI60" i="23" s="1"/>
  <c r="W62" i="23"/>
  <c r="AE62" i="23" s="1"/>
  <c r="Y63" i="23"/>
  <c r="AG63" i="23" s="1"/>
  <c r="AA64" i="23"/>
  <c r="AI64" i="23" s="1"/>
  <c r="W66" i="23"/>
  <c r="AE66" i="23" s="1"/>
  <c r="Y67" i="23"/>
  <c r="AG67" i="23" s="1"/>
  <c r="AA68" i="23"/>
  <c r="AI68" i="23" s="1"/>
  <c r="W70" i="23"/>
  <c r="AE70" i="23" s="1"/>
  <c r="AA45" i="23"/>
  <c r="AI45" i="23" s="1"/>
  <c r="AA49" i="23"/>
  <c r="AI49" i="23" s="1"/>
  <c r="AA57" i="23"/>
  <c r="AI57" i="23" s="1"/>
  <c r="Z37" i="23"/>
  <c r="AH37" i="23" s="1"/>
  <c r="V43" i="23"/>
  <c r="AD43" i="23" s="1"/>
  <c r="V51" i="23"/>
  <c r="AD51" i="23" s="1"/>
  <c r="X64" i="23"/>
  <c r="AF64" i="23" s="1"/>
  <c r="Z65" i="23"/>
  <c r="AH65" i="23" s="1"/>
  <c r="Y40" i="23"/>
  <c r="AG40" i="23" s="1"/>
  <c r="W47" i="23"/>
  <c r="AE47" i="23" s="1"/>
  <c r="AA35" i="23"/>
  <c r="AI35" i="23" s="1"/>
  <c r="W37" i="23"/>
  <c r="AE37" i="23" s="1"/>
  <c r="Y38" i="23"/>
  <c r="AG38" i="23" s="1"/>
  <c r="AA39" i="23"/>
  <c r="AI39" i="23" s="1"/>
  <c r="W41" i="23"/>
  <c r="AE41" i="23" s="1"/>
  <c r="Y42" i="23"/>
  <c r="AG42" i="23" s="1"/>
  <c r="AA43" i="23"/>
  <c r="AI43" i="23" s="1"/>
  <c r="W45" i="23"/>
  <c r="AE45" i="23" s="1"/>
  <c r="Y46" i="23"/>
  <c r="AG46" i="23" s="1"/>
  <c r="AA47" i="23"/>
  <c r="AI47" i="23" s="1"/>
  <c r="W49" i="23"/>
  <c r="AE49" i="23" s="1"/>
  <c r="Y50" i="23"/>
  <c r="AG50" i="23" s="1"/>
  <c r="AA51" i="23"/>
  <c r="AI51" i="23" s="1"/>
  <c r="W53" i="23"/>
  <c r="AE53" i="23" s="1"/>
  <c r="Y54" i="23"/>
  <c r="AG54" i="23" s="1"/>
  <c r="AA55" i="23"/>
  <c r="AI55" i="23" s="1"/>
  <c r="W57" i="23"/>
  <c r="AE57" i="23" s="1"/>
  <c r="Y58" i="23"/>
  <c r="AG58" i="23" s="1"/>
  <c r="AA59" i="23"/>
  <c r="AI59" i="23" s="1"/>
  <c r="W61" i="23"/>
  <c r="AE61" i="23" s="1"/>
  <c r="Y62" i="23"/>
  <c r="AG62" i="23" s="1"/>
  <c r="AA63" i="23"/>
  <c r="AI63" i="23" s="1"/>
  <c r="W65" i="23"/>
  <c r="AE65" i="23" s="1"/>
  <c r="Y66" i="23"/>
  <c r="AG66" i="23" s="1"/>
  <c r="AA67" i="23"/>
  <c r="AI67" i="23" s="1"/>
  <c r="W69" i="23"/>
  <c r="AE69" i="23" s="1"/>
  <c r="Y70" i="23"/>
  <c r="AG70" i="23" s="1"/>
  <c r="W59" i="23"/>
  <c r="AE59" i="23" s="1"/>
  <c r="E50" i="20"/>
  <c r="E52" i="20" s="1"/>
  <c r="E32" i="20"/>
  <c r="E34" i="20" s="1"/>
  <c r="E37" i="19"/>
  <c r="F37" i="19"/>
  <c r="C37" i="19"/>
  <c r="G37" i="19"/>
  <c r="D37" i="19"/>
  <c r="H37" i="19"/>
  <c r="G27" i="23" l="1"/>
  <c r="J10" i="24" s="1"/>
  <c r="K17" i="23"/>
  <c r="I27" i="23" s="1"/>
  <c r="L10" i="24" s="1"/>
  <c r="E33" i="22"/>
  <c r="E57" i="22" s="1"/>
  <c r="E8" i="24" s="1"/>
  <c r="D57" i="22"/>
  <c r="D8" i="24" s="1"/>
  <c r="E34" i="22"/>
  <c r="E58" i="22" s="1"/>
  <c r="E9" i="24" s="1"/>
  <c r="D58" i="22"/>
  <c r="D9" i="24" s="1"/>
  <c r="G26" i="23"/>
  <c r="J9" i="24" s="1"/>
  <c r="J17" i="23"/>
  <c r="I26" i="23" s="1"/>
  <c r="L9" i="24" s="1"/>
  <c r="C57" i="22"/>
  <c r="C8" i="24" s="1"/>
  <c r="E50" i="22"/>
  <c r="G57" i="22" s="1"/>
  <c r="G8" i="24" s="1"/>
  <c r="G25" i="23"/>
  <c r="J8" i="24" s="1"/>
  <c r="I17" i="23"/>
  <c r="I25" i="23" s="1"/>
  <c r="L8" i="24" s="1"/>
  <c r="C58" i="22"/>
  <c r="C9" i="24" s="1"/>
  <c r="E51" i="22"/>
  <c r="G58" i="22" s="1"/>
  <c r="G9" i="24" s="1"/>
  <c r="J19" i="23"/>
  <c r="K26" i="23" s="1"/>
  <c r="N9" i="24" s="1"/>
  <c r="K18" i="23"/>
  <c r="K19" i="23"/>
  <c r="K27" i="23" s="1"/>
  <c r="N10" i="24" s="1"/>
  <c r="I19" i="23"/>
  <c r="K25" i="23" s="1"/>
  <c r="N8" i="24" s="1"/>
  <c r="C21" i="21"/>
  <c r="D21" i="21"/>
  <c r="E21" i="21"/>
  <c r="F21" i="21"/>
  <c r="G21" i="21"/>
  <c r="E18" i="21"/>
  <c r="F18" i="21"/>
  <c r="G18" i="21"/>
  <c r="C20" i="21"/>
  <c r="D20" i="21"/>
  <c r="E20" i="21"/>
  <c r="F20" i="21"/>
  <c r="G20" i="21"/>
  <c r="C34" i="21"/>
  <c r="C33" i="21"/>
  <c r="D13" i="21"/>
  <c r="D18" i="21" s="1"/>
  <c r="C13" i="21"/>
  <c r="C18" i="21" s="1"/>
  <c r="E19" i="20"/>
  <c r="E11" i="20"/>
  <c r="D13" i="20"/>
  <c r="E13" i="20" s="1"/>
  <c r="D14" i="20"/>
  <c r="E14" i="20" s="1"/>
  <c r="D15" i="20"/>
  <c r="E15" i="20" s="1"/>
  <c r="D16" i="20"/>
  <c r="E16" i="20" s="1"/>
  <c r="D17" i="20"/>
  <c r="E17" i="20" s="1"/>
  <c r="D12" i="20"/>
  <c r="E12" i="20" s="1"/>
  <c r="I14" i="19"/>
  <c r="E46" i="19" s="1"/>
  <c r="I13" i="19"/>
  <c r="I12" i="19"/>
  <c r="I11" i="19"/>
  <c r="F43" i="19" s="1"/>
  <c r="I10" i="19"/>
  <c r="I9" i="19"/>
  <c r="F41" i="19" s="1"/>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O27" i="15"/>
  <c r="C41" i="12"/>
  <c r="D37" i="12"/>
  <c r="E37" i="12" s="1"/>
  <c r="E41" i="12"/>
  <c r="C40" i="12"/>
  <c r="G44" i="12"/>
  <c r="C49" i="13"/>
  <c r="F22" i="13"/>
  <c r="F23" i="13"/>
  <c r="E35" i="12"/>
  <c r="E34" i="12"/>
  <c r="E33" i="12"/>
  <c r="E32" i="12"/>
  <c r="E31" i="12"/>
  <c r="E30" i="12"/>
  <c r="E29" i="12"/>
  <c r="E28" i="12"/>
  <c r="E27" i="12"/>
  <c r="E26" i="12"/>
  <c r="E24" i="12"/>
  <c r="E23" i="12"/>
  <c r="E22" i="12"/>
  <c r="E21" i="12"/>
  <c r="E20" i="12"/>
  <c r="E19" i="12"/>
  <c r="E18" i="12"/>
  <c r="E17" i="12"/>
  <c r="E16" i="12"/>
  <c r="E15" i="12"/>
  <c r="E14" i="12"/>
  <c r="E13" i="12"/>
  <c r="D49" i="10"/>
  <c r="J46" i="10" s="1"/>
  <c r="J30" i="10"/>
  <c r="J22" i="10"/>
  <c r="J14" i="10"/>
  <c r="I12" i="10"/>
  <c r="I13" i="10"/>
  <c r="I14" i="10"/>
  <c r="I15" i="10"/>
  <c r="I16" i="10"/>
  <c r="I17" i="10"/>
  <c r="I18" i="10"/>
  <c r="K18" i="10" s="1"/>
  <c r="I19" i="10"/>
  <c r="I20" i="10"/>
  <c r="I21" i="10"/>
  <c r="I22" i="10"/>
  <c r="I23" i="10"/>
  <c r="I24" i="10"/>
  <c r="I25" i="10"/>
  <c r="I26" i="10"/>
  <c r="K26" i="10" s="1"/>
  <c r="I27" i="10"/>
  <c r="I28" i="10"/>
  <c r="I29" i="10"/>
  <c r="I30" i="10"/>
  <c r="K30" i="10" s="1"/>
  <c r="I31" i="10"/>
  <c r="I32" i="10"/>
  <c r="I33" i="10"/>
  <c r="I34" i="10"/>
  <c r="K34" i="10" s="1"/>
  <c r="I35" i="10"/>
  <c r="I36" i="10"/>
  <c r="I37" i="10"/>
  <c r="I38" i="10"/>
  <c r="K38" i="10" s="1"/>
  <c r="I39" i="10"/>
  <c r="I40" i="10"/>
  <c r="I41" i="10"/>
  <c r="I42" i="10"/>
  <c r="K42" i="10" s="1"/>
  <c r="I43" i="10"/>
  <c r="I44" i="10"/>
  <c r="I45" i="10"/>
  <c r="I46" i="10"/>
  <c r="K46" i="10" s="1"/>
  <c r="I11" i="10"/>
  <c r="L7" i="10"/>
  <c r="G46" i="10"/>
  <c r="H46" i="10"/>
  <c r="G45" i="10"/>
  <c r="H45" i="10"/>
  <c r="G44" i="10"/>
  <c r="H44" i="10" s="1"/>
  <c r="G43" i="10"/>
  <c r="H43" i="10" s="1"/>
  <c r="G42" i="10"/>
  <c r="H42" i="10"/>
  <c r="G41" i="10"/>
  <c r="H41" i="10"/>
  <c r="G40" i="10"/>
  <c r="H40" i="10" s="1"/>
  <c r="G39" i="10"/>
  <c r="H39" i="10" s="1"/>
  <c r="G38" i="10"/>
  <c r="H38" i="10" s="1"/>
  <c r="G37" i="10"/>
  <c r="H37" i="10"/>
  <c r="G36" i="10"/>
  <c r="H36" i="10" s="1"/>
  <c r="G35" i="10"/>
  <c r="H35" i="10" s="1"/>
  <c r="G34" i="10"/>
  <c r="H34" i="10"/>
  <c r="G33" i="10"/>
  <c r="H33" i="10" s="1"/>
  <c r="G32" i="10"/>
  <c r="H32" i="10" s="1"/>
  <c r="G31" i="10"/>
  <c r="H31" i="10" s="1"/>
  <c r="G30" i="10"/>
  <c r="H30" i="10"/>
  <c r="G29" i="10"/>
  <c r="H29" i="10"/>
  <c r="G28" i="10"/>
  <c r="H28" i="10" s="1"/>
  <c r="G27" i="10"/>
  <c r="H27" i="10" s="1"/>
  <c r="G26" i="10"/>
  <c r="H26" i="10"/>
  <c r="G25" i="10"/>
  <c r="H25" i="10"/>
  <c r="G24" i="10"/>
  <c r="H24" i="10" s="1"/>
  <c r="G23" i="10"/>
  <c r="H23" i="10" s="1"/>
  <c r="G22" i="10"/>
  <c r="H22" i="10" s="1"/>
  <c r="G21" i="10"/>
  <c r="H21" i="10"/>
  <c r="G20" i="10"/>
  <c r="H20" i="10" s="1"/>
  <c r="G19" i="10"/>
  <c r="H19" i="10" s="1"/>
  <c r="G18" i="10"/>
  <c r="H18" i="10"/>
  <c r="G17" i="10"/>
  <c r="H17" i="10" s="1"/>
  <c r="G16" i="10"/>
  <c r="H16" i="10" s="1"/>
  <c r="G15" i="10"/>
  <c r="H15" i="10" s="1"/>
  <c r="G14" i="10"/>
  <c r="H14" i="10"/>
  <c r="G13" i="10"/>
  <c r="H13" i="10"/>
  <c r="G12" i="10"/>
  <c r="H12" i="10" s="1"/>
  <c r="G11" i="10"/>
  <c r="H11" i="10" s="1"/>
  <c r="G10" i="10"/>
  <c r="H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10" i="10"/>
  <c r="I22" i="19" l="1"/>
  <c r="I31" i="19" s="1"/>
  <c r="I18" i="23"/>
  <c r="J18" i="23"/>
  <c r="K22" i="10"/>
  <c r="K14" i="10"/>
  <c r="J38" i="10"/>
  <c r="K45" i="10"/>
  <c r="K41" i="10"/>
  <c r="K29" i="10"/>
  <c r="K21" i="10"/>
  <c r="K17" i="10"/>
  <c r="J15" i="10"/>
  <c r="J23" i="10"/>
  <c r="J39" i="10"/>
  <c r="I24" i="19"/>
  <c r="I33" i="19" s="1"/>
  <c r="J16" i="10"/>
  <c r="J40" i="10"/>
  <c r="I25" i="19"/>
  <c r="I34" i="19" s="1"/>
  <c r="K44" i="10"/>
  <c r="K40" i="10"/>
  <c r="K36" i="10"/>
  <c r="K32" i="10"/>
  <c r="K28" i="10"/>
  <c r="K24" i="10"/>
  <c r="K20" i="10"/>
  <c r="K16" i="10"/>
  <c r="K12" i="10"/>
  <c r="J17" i="10"/>
  <c r="J25" i="10"/>
  <c r="J33" i="10"/>
  <c r="J41" i="10"/>
  <c r="J45" i="10"/>
  <c r="J18" i="10"/>
  <c r="J26" i="10"/>
  <c r="J34" i="10"/>
  <c r="J42" i="10"/>
  <c r="F48" i="10"/>
  <c r="F49" i="10" s="1"/>
  <c r="G43" i="19"/>
  <c r="K37" i="10"/>
  <c r="J32" i="10"/>
  <c r="K43" i="10"/>
  <c r="K39" i="10"/>
  <c r="K31" i="10"/>
  <c r="K23" i="10"/>
  <c r="K15" i="10"/>
  <c r="J19" i="10"/>
  <c r="J35" i="10"/>
  <c r="J12" i="10"/>
  <c r="J20" i="10"/>
  <c r="J28" i="10"/>
  <c r="J36" i="10"/>
  <c r="J44" i="10"/>
  <c r="K33" i="10"/>
  <c r="K25" i="10"/>
  <c r="K13" i="10"/>
  <c r="J31" i="10"/>
  <c r="J24" i="10"/>
  <c r="K11" i="10"/>
  <c r="K35" i="10"/>
  <c r="K27" i="10"/>
  <c r="K19" i="10"/>
  <c r="J11" i="10"/>
  <c r="J27" i="10"/>
  <c r="J43" i="10"/>
  <c r="J13" i="10"/>
  <c r="J21" i="10"/>
  <c r="J29" i="10"/>
  <c r="J37" i="10"/>
  <c r="C44" i="19"/>
  <c r="G44" i="19"/>
  <c r="E44" i="19"/>
  <c r="C42" i="19"/>
  <c r="G41" i="19"/>
  <c r="C41" i="19"/>
  <c r="I26" i="19"/>
  <c r="I35" i="19" s="1"/>
  <c r="D42" i="19"/>
  <c r="G42" i="19"/>
  <c r="F42" i="19"/>
  <c r="C45" i="19"/>
  <c r="I23" i="19"/>
  <c r="I32" i="19" s="1"/>
  <c r="I37" i="19" s="1"/>
  <c r="E42" i="19"/>
  <c r="H44" i="19"/>
  <c r="D46" i="19"/>
  <c r="E43" i="19"/>
  <c r="C46" i="19"/>
  <c r="H41" i="19"/>
  <c r="D43" i="19"/>
  <c r="F44" i="19"/>
  <c r="H45" i="19"/>
  <c r="C43" i="19"/>
  <c r="G45" i="19"/>
  <c r="H42" i="19"/>
  <c r="D44" i="19"/>
  <c r="F45" i="19"/>
  <c r="H46" i="19"/>
  <c r="I15" i="19"/>
  <c r="E41" i="19"/>
  <c r="E45" i="19"/>
  <c r="G46" i="19"/>
  <c r="D41" i="19"/>
  <c r="H43" i="19"/>
  <c r="D45" i="19"/>
  <c r="F46" i="19"/>
  <c r="E18" i="20"/>
  <c r="E20" i="20" s="1"/>
  <c r="D48" i="19" l="1"/>
  <c r="C48" i="19"/>
  <c r="G48" i="19"/>
  <c r="F48" i="19"/>
  <c r="E48" i="19"/>
  <c r="H48" i="19"/>
  <c r="E65" i="19" l="1"/>
  <c r="E71" i="19"/>
  <c r="E67" i="19"/>
  <c r="E72" i="19"/>
  <c r="E70" i="19"/>
  <c r="E69" i="19"/>
  <c r="E68" i="19"/>
  <c r="E66" i="19"/>
</calcChain>
</file>

<file path=xl/sharedStrings.xml><?xml version="1.0" encoding="utf-8"?>
<sst xmlns="http://schemas.openxmlformats.org/spreadsheetml/2006/main" count="1139" uniqueCount="884">
  <si>
    <t>Objectif : Appliquer la méthode MOATI pour analyser un secteur économique et synthétiser les analyses sous format spécifique</t>
  </si>
  <si>
    <t xml:space="preserve">Le livrable demandé doit répondre aux exigences suivantes </t>
  </si>
  <si>
    <t>Format</t>
  </si>
  <si>
    <t>Word + pdf</t>
  </si>
  <si>
    <t>nbre de caractères</t>
  </si>
  <si>
    <t>+/- 10%</t>
  </si>
  <si>
    <t>Mise en forme</t>
  </si>
  <si>
    <t>jolie !</t>
  </si>
  <si>
    <t xml:space="preserve">5 livraisons (fiches) sont attendues. </t>
  </si>
  <si>
    <t>Chaqu'une des 4 premières fiches traite une partie de la méthode d'analyse.</t>
  </si>
  <si>
    <t>La 5ème fiche est une synthèse</t>
  </si>
  <si>
    <t xml:space="preserve">Le secteur étudié, selon la NAF, est : </t>
  </si>
  <si>
    <t>Section</t>
  </si>
  <si>
    <t>J</t>
  </si>
  <si>
    <t>Information et communication</t>
  </si>
  <si>
    <t>Division</t>
  </si>
  <si>
    <t>Programmation, conseil et autres activités informatiques</t>
  </si>
  <si>
    <t>Groupe</t>
  </si>
  <si>
    <t>62.0</t>
  </si>
  <si>
    <t>Classe du secteur</t>
  </si>
  <si>
    <t>62.02</t>
  </si>
  <si>
    <t>Conseil informatique</t>
  </si>
  <si>
    <t>Sous-Classe</t>
  </si>
  <si>
    <t>62.02A</t>
  </si>
  <si>
    <t>Conseil en systèmes et logiciels informatiques</t>
  </si>
  <si>
    <t>Définition de INSEE</t>
  </si>
  <si>
    <t>Cette classe comprend la planification et la conception de systèmes informatiques intégrant les technologies du matériel, des logiciels et des communications ainsi que la maintenance logicielle. Les services peuvent comprendre la formation des utilisateurs concernés.</t>
  </si>
  <si>
    <t>Définition du Syntec Numérique</t>
  </si>
  <si>
    <t>Conseil sur le SI (système d’information) : il vise à établir une cartographie des systèmes d’information, à transformer leur architecture, à piloter la conception d’un nouveau système d’information et à accompagner leur mise en œuvre.</t>
  </si>
  <si>
    <t>Du hors périmètre</t>
  </si>
  <si>
    <t>- la vente de matériel ou de logiciels informatiques (cf. 46.51Z et 47.41Z)
- l'installation de gros systèmes et d'ordinateurs similaires (cf. 33.20C)
- l'installation (configuration) d'ordinateurs personnels (cf. 62.09Z)
- l'installation de logiciels, la récupération après un sinistre informatique (cf. 62.09Z)</t>
  </si>
  <si>
    <t>Date</t>
  </si>
  <si>
    <t>Jalon</t>
  </si>
  <si>
    <t>/!\ VF = Version Finale</t>
  </si>
  <si>
    <t>Fiche 1 : La demande</t>
  </si>
  <si>
    <t>Mercredi 17/02</t>
  </si>
  <si>
    <t xml:space="preserve">Informations brutes V0 sous Excel </t>
  </si>
  <si>
    <t>Vendredi 19/02</t>
  </si>
  <si>
    <t xml:space="preserve">Informations brutes V0 sous Word </t>
  </si>
  <si>
    <t>Samedi matin 20/02</t>
  </si>
  <si>
    <t xml:space="preserve">Informations brutes V1 sous Word </t>
  </si>
  <si>
    <t>Informations brutes V1 sous Excel</t>
  </si>
  <si>
    <t>Samedi soir 20/02</t>
  </si>
  <si>
    <t>Informations brutes V2 réorganisées</t>
  </si>
  <si>
    <t>Lundi soir 22/02</t>
  </si>
  <si>
    <t>Informations brutes VF Sous Word</t>
  </si>
  <si>
    <t>Répartition des taches de rédaction</t>
  </si>
  <si>
    <t>Mercredi 24/02</t>
  </si>
  <si>
    <t>Fiche rédigée V0</t>
  </si>
  <si>
    <t>Jeudi 25/02</t>
  </si>
  <si>
    <t>Mise en forme et fiche VF</t>
  </si>
  <si>
    <t>Vendredi 26/02</t>
  </si>
  <si>
    <t>Livraison</t>
  </si>
  <si>
    <t>Fiche 2 : Les structure du secteur</t>
  </si>
  <si>
    <t>Fiche 3 : Segmentation stratégique</t>
  </si>
  <si>
    <t>Fiche 4 : Performance</t>
  </si>
  <si>
    <t>Fiche 5 : Synthèse</t>
  </si>
  <si>
    <t>Plan de la méthode MOATI d'analyse des secteurs</t>
  </si>
  <si>
    <t>Fiches</t>
  </si>
  <si>
    <t>Plan</t>
  </si>
  <si>
    <t>Ce qu'il faut faire</t>
  </si>
  <si>
    <t xml:space="preserve">Info brutes (N) </t>
  </si>
  <si>
    <t xml:space="preserve">Info brutes (C) </t>
  </si>
  <si>
    <t xml:space="preserve">Info brutes (M) </t>
  </si>
  <si>
    <t>Commentaires</t>
  </si>
  <si>
    <t>Réf. biblio.</t>
  </si>
  <si>
    <t>Introduction</t>
  </si>
  <si>
    <t>Les Métiers représentés
L’informatique et ses applications nécessitent un support matériel (terminaux, ordinateurs…) mais également des logiciels et des entreprises de services qui conçoivent et mettent en œuvre toutes les nouvelles applications que nous utilisons.
    Le Conseil
Les métiers du conseil consistent à fournir aux entreprises des prestations intellectuelles de haut niveau de consultants et d'experts qui interviennent de la stratégie de l’entreprise à la mise en œuvre de la transformation d’un système d’information ou d’un processus métier :
Conseil en stratégie : il a pour but l’élaboration de réflexions sur la stratégie marketing, commerciale, d’études d’opportunités, de fusions / acquisitions…
Conseil en management et organisation : il recouvre des prestations comme l’amélioration du fonctionnement de l’entreprise, l’évolution de son organisation et de sa gouvernance…
Conseil sur le SI (système d’information) : il vise à établir une cartographie des systèmes d’information, à transformer leur architecture, à piloter la conception d’un nouveau système d’information et à accompagner leur mise en œuvre.
Conseil en infrastructure : il recouvre des prestations d’audit et d’amélioration de l’exploitation informatique, de la sécurité et des réseaux informatiques.
    Les Progiciels
Le vocable Progiciel est le résultat de la contraction des deux noms "produit" et "logiciel".
Le Progiciel présente :
les caractéristiques du produit, par ses méthodes de réalisation et par sa vente à des utilisateurs multiples
les spécificités du logiciel, puisqu'il s'agit d'un ensemble de programmes développés pour répondre à des fonctionnalités informatisées plus ou moins étendues
À la commercialisation (directe ou indirecte) du progiciel, sont associées diverses prestations, telles la documentation, la maintenance, l'évolutivité, la formation, des services divers d'assistance à l'utilisateur final, à l'équipe d'exploitation...
    L’Ingénierie
Cette activité consiste à concevoir, réaliser et installer un système informatique répondant à des besoins spécifiques.
Dans sa version la plus simple, l'ingénierie de systèmes peut se limiter à réaliser des logiciels sur spécifications fonctionnelles du client.
Elle peut s'étendre jusqu'au développement complet du système d'information avec ou sans fourniture de matériels comprenant :
l’intégration de Systèmes
l’assistance Technique
      L’Infogérance
L’infogérance est la prise en charge partielle ou totale du système d'information d'une entreprise cliente par un prestataire informatique. Ce terme utilisé en France correspond globalement au terme anglo-saxon d'"outsourcing" appliqué au système d'information.
Le client confie la gestion de tout ou partie de son système d’information à un ou plusieurs prestataires, avec ou sans transfert des ressources du client (hommes et matériels), avec ou sans délocalisation.
    Conseil en technologies
Les sociétés du conseil en technologies sont parfois confondues avec des ESN (entreprises de services du numérique) :
les entreprises de services du numérique proposent des prestations qui sont destinées à améliorer le fonctionnement et les infrastructures internes de leurs clients, leurs outils et leurs process de gestion et d'administration (mise en place d'une solution de gestion de la paie, de gestion des achats, de parc informatique etc)
les sociétés du conseil en technologies contribuent, pour leurs donneurs d’ordres, à la conception et/ou à la fabrication d'un produit ou d’un équipement destiné à être vendu (conception de tout ou partie d’un véhicule, d’un bien d’équipement, de consommation, mise au point d’informatique embarquée à bord d’un avion, etc.). L’ensemble de leurs prestations jalonnent le cycle de conception d'un produit ou d’un équipement, et vont de l’assistance à expression du besoin (étude marketing, plan produit systèmes, cahiers des charges fonctionnel et technique) à la sûreté de fonctionnement et le maintien en conditions opérationnelles, en passant par le développement (conception, développement, perfectionnement) et l’accompagnement des clients dans les processus d'industrialisation.
* Indicateurs économiques :
    Le secteur Conseil en technologies, Edition de logiciels et Conseil et services informatiques en 2015 représente 50,5 miliards de chiffre d'affaires.
- Ventilation par type d'acteurs :
61% conseil et services 
22% editions de logiciels
17% conseil en technologies
(source IDC 2015)
- Poids des salaires chargés dans la Valeur Ajoutée :
78,8%  (sources BIPE,  exploitation données ESANE, INSEE 2013 )
- Taux d'exportation CA export/CA HT France et export : 15,9% 
(sources BIPE,  exploitation données ESANE, INSEE 2013 )
* Indicateurs du domaine Social
Le secteur Logiciel et services informatiques représente 412 000 salariés.
Ces chiffres sont issus de la statistique publique. Ils permettent des comparaisons dans le temps, avec d’autres secteurs, et de connaître la structure de la population.
Cependant, ils ne prennent pas en compte un certain nombre de grandes entreprises du secteur (Bull, Cisco, Google, Microsoft …) référencées sous d’autres codes NAF.
Ces chiffres ne prennent pas en compte la fonction publique d'Etat.
- Démographie du secteur :  (voir image 1.3)
(BIPE, exploitation des DADS - INSEE, 2012)
 - Création nette d'emploi : (voir image 1.4)
- pyramide des ages du secteur : (voir image 1.5)
 60 % des collaborateurs ont entre 30 et 50 ans. Depuis 2007, la part des jeunes est en repli en faveur des classes d'âges expérimentées et des séniors.
- repartition des salariés du secteur par région en 2012 : (voir image 1.6)
Le taux de croissance annuel moyen 2009-2014 est de 2,7 %
Source : Bipe, exploitation des données ACOSS</t>
  </si>
  <si>
    <t>Les conditions de base</t>
  </si>
  <si>
    <t xml:space="preserve"> la planification et la conception (études, conseil) de systèmes informatiques intégrant les technologies du matériel, des logiciels et des communications. Les services peuvent comprendre la formation des utilisateurs concernés.</t>
  </si>
  <si>
    <t>2.1</t>
  </si>
  <si>
    <t>La nature du produit</t>
  </si>
  <si>
    <t>- le conseil en développement logiciel personnalisé : analyse des besoins et des problèmes des utilisateurs, formulation de propositions de solutions</t>
  </si>
  <si>
    <t>2.1.1</t>
  </si>
  <si>
    <t>La diversité des produits du secteur</t>
  </si>
  <si>
    <t>2.1.2</t>
  </si>
  <si>
    <t>Les caractéristiques physiques du produit</t>
  </si>
  <si>
    <t>2.1.3</t>
  </si>
  <si>
    <t>La position du produit par rapport aux classifications usuelles</t>
  </si>
  <si>
    <t>2.1.4</t>
  </si>
  <si>
    <t>La Complexité</t>
  </si>
  <si>
    <t>2.1.5</t>
  </si>
  <si>
    <t>La technologie du produit</t>
  </si>
  <si>
    <t>2.1.5.1</t>
  </si>
  <si>
    <t>L'intensité technologique des produits</t>
  </si>
  <si>
    <t>2.1.5.2</t>
  </si>
  <si>
    <t>D'où viennes les innovations</t>
  </si>
  <si>
    <t>2.1.5.3</t>
  </si>
  <si>
    <t>La nature de la technologie</t>
  </si>
  <si>
    <t>2.2</t>
  </si>
  <si>
    <t>La nature des processus de production</t>
  </si>
  <si>
    <t>2.2.1</t>
  </si>
  <si>
    <t>Le degré d'homogénéité des processus de production</t>
  </si>
  <si>
    <t>2.2.1.1</t>
  </si>
  <si>
    <t>Au niveau des produits</t>
  </si>
  <si>
    <t>2.2.1.2</t>
  </si>
  <si>
    <t>Au niveau des composants ou des phases</t>
  </si>
  <si>
    <t>2.2.2</t>
  </si>
  <si>
    <t>La fonction de production</t>
  </si>
  <si>
    <t>2.2.2.1</t>
  </si>
  <si>
    <t>Les consommations intermédiaires</t>
  </si>
  <si>
    <t>Les frais de personnels représentent
88 % de la valeur ajoutée
Parmi les secteurs de services à fort contenu
intellectuel, l’ingénierie détient un faible
taux de valeur ajoutée (définitions) : 40 %
contre une moyenne de 51 % pour l’ensemble
de ces secteurs. En effet, les consommations
intermédiaires (achats et autres
dépenses, hors frais de personnel) sont
élevées, notamment en sous-traitance
concédée à d’autres entreprises d’ingénierie
(de l’ordre de 11,6 milliards d’euros en
2012). D’autre part, les dépenses liées au
personnel représentent une part élevée
(88 %) de la valeur ajoutée au coût des
facteurs, proportion parmi les plus élevées
dans les secteurs de services à fort contenu
intellectuel. Ce partage de la valeur ajoutée
est assez stable selon la taille parmi les entreprises
employeuses.
(voir page 3)</t>
  </si>
  <si>
    <t>11, 
12(A38.JC)</t>
  </si>
  <si>
    <t>2.2.2.2</t>
  </si>
  <si>
    <t>Les intensités factorielles</t>
  </si>
  <si>
    <t>2.2.2.2.1</t>
  </si>
  <si>
    <t>La mesure des intensités factorielles</t>
  </si>
  <si>
    <t>2.2.2.2.2</t>
  </si>
  <si>
    <t>La nature du travail</t>
  </si>
  <si>
    <t>2.2.2.2.2.1</t>
  </si>
  <si>
    <t>Le contenu en qualification</t>
  </si>
  <si>
    <t>2.2.2.2.2.2</t>
  </si>
  <si>
    <t>La syndicalisation de la main-d'oeuvre</t>
  </si>
  <si>
    <t>2.2.2.2.3</t>
  </si>
  <si>
    <t>La nature du capital</t>
  </si>
  <si>
    <t>2.2.2.2.3.1</t>
  </si>
  <si>
    <t>Capital fixe - Capital circulant</t>
  </si>
  <si>
    <t>2.2.2.2.3.2</t>
  </si>
  <si>
    <t>La spécificité du capital</t>
  </si>
  <si>
    <t>2.2.2.3</t>
  </si>
  <si>
    <t>La technologie de production</t>
  </si>
  <si>
    <t>2.2.3</t>
  </si>
  <si>
    <t>La fonction de coût</t>
  </si>
  <si>
    <t>2.2.3.1</t>
  </si>
  <si>
    <t>La structure des coûts</t>
  </si>
  <si>
    <t>2.2.3.2</t>
  </si>
  <si>
    <t>Les économies d'échelle</t>
  </si>
  <si>
    <t>L'accélération des fusions-acquisitions témoigne de l'attrait du secteur. Capgemini-Euriware, Atos-Bull, Sopra-Steria ou encore Econocom-Osiatis : les rapprochements se sont ainsi multipliés au cours des derniers mois après une longue période d'interruption. Ces fusions-acquisitions constituent un formidable levier d'efficience (synergies, économies d'échelle, développement géographique, etc.). Mais, la logique technologique de nombreuses opérations ne doit pas faire oublier que la dimension humaine demeure capitale. Dans un contexte de marché de l'emploi des ingénieurs tendu, une véritable stratégie RH doit ainsi être mise en place afin d'attirer et surtout de fidéliser les équipes, un axe trop souvent délaissé par le passé.</t>
  </si>
  <si>
    <t>2.2.3.3</t>
  </si>
  <si>
    <t>Les économies de champ</t>
  </si>
  <si>
    <t>2.2.3.4</t>
  </si>
  <si>
    <t>Les effets d'apprentissage</t>
  </si>
  <si>
    <t>2.2.3.5</t>
  </si>
  <si>
    <t>Les "économies d'expérience"</t>
  </si>
  <si>
    <t>2.2.4</t>
  </si>
  <si>
    <t>Le potentiel d'automatisation et le progrès technique</t>
  </si>
  <si>
    <t>2.3</t>
  </si>
  <si>
    <t>Le cadre réglementaire</t>
  </si>
  <si>
    <t>2.3.1</t>
  </si>
  <si>
    <t>La réglementation affectant les conditions de base</t>
  </si>
  <si>
    <t>2.3.1.1</t>
  </si>
  <si>
    <t>La réglementation sur les produits</t>
  </si>
  <si>
    <t>2.3.1.2</t>
  </si>
  <si>
    <t>La réglementation sur les processus de production</t>
  </si>
  <si>
    <t>2.3.1.3</t>
  </si>
  <si>
    <t>La réglementation affectant le marché</t>
  </si>
  <si>
    <t>2.3.2</t>
  </si>
  <si>
    <t>La réglementation affectant les structures et la concurrence</t>
  </si>
  <si>
    <t>2.3.3</t>
  </si>
  <si>
    <t>La réglementation affectant les stratégies</t>
  </si>
  <si>
    <t>2.4</t>
  </si>
  <si>
    <t>La demande</t>
  </si>
  <si>
    <t>2.4.1</t>
  </si>
  <si>
    <t>La dimension du marché</t>
  </si>
  <si>
    <t>2.4.2</t>
  </si>
  <si>
    <t>Caractéristiques des demandeurs</t>
  </si>
  <si>
    <t>Hier vendeur de services, les sociétés de services informatiques doivent désormais se convertir en fournisseur de solutions. L'accélération du rythme des mutations technologiques (cloud computing, big data, etc.), le renforcement du pouvoir de décision des directions métiers ou encore l'émergence de nouvelles attentes du côté des clients ouvrent de larges perspectives.Pour s'imposer sur ces marchés porteurs, les spécialistes des services informatiques doivent engager une profonde réflexion sur des modèles d'affaires traditionnels arrivés aujourd'hui à bout de souffle, dans un environnement qui demeure concurrentiel et déflationniste. Elles doivent également se muer en véritable chefs d'orchestre, agrégeant et intégrant des solutions. Se positionner au cœur de hubs ne sera toutefois possible qu'en misant sur la proximité et l'agilité, avantages concurrentiels de demain. Parallèlement, le développement de solutions métiers propriétaires, qui implique la maîtrise de la propriété intellectuelle des offres, apparaît comme un levier intéressant.</t>
  </si>
  <si>
    <t>2.4.2.1</t>
  </si>
  <si>
    <t>Les différentes catégories de demandeurs</t>
  </si>
  <si>
    <t>2.4.2.2</t>
  </si>
  <si>
    <t>Attentes et comportement des demandeurs</t>
  </si>
  <si>
    <t>2.4.3</t>
  </si>
  <si>
    <t>L'évolution du marché</t>
  </si>
  <si>
    <t>Le jeunisme, modèle socio-économique de l’industrie du numérique (lire page 3 )</t>
  </si>
  <si>
    <t>2.4.3.1</t>
  </si>
  <si>
    <t>La mesure</t>
  </si>
  <si>
    <t>2.4.3.2</t>
  </si>
  <si>
    <t>Les déterminants</t>
  </si>
  <si>
    <t>2.4.3.2.1</t>
  </si>
  <si>
    <t>L'élasticité-prix</t>
  </si>
  <si>
    <t>2.4.3.2.2</t>
  </si>
  <si>
    <t>L'élasticité-revenu</t>
  </si>
  <si>
    <t>2.4.3.2.3</t>
  </si>
  <si>
    <t>Les effets d'entraînement</t>
  </si>
  <si>
    <t>2.4.3.2.3.1</t>
  </si>
  <si>
    <t>Les effets conjoncturels</t>
  </si>
  <si>
    <t>D’après les chiffres Syntec Numérique / IDC, au troisième trimestre 2015, les indicateurs économiques du secteur sont en progression. Le rythme d’activité s’est accéléré pour 45 % des entreprises du secteur. Chez les PME, la tendance est également positive, 36 % d’entre elles enregistrant une progression.« Avec une croissance de 2,1 % pour 2015, il semble que la crise soit plutôt dernière nous », rassure Guy Mamou-Mani, président du Syntec Numérique (le syndicat patronal des ESN, éditeurs de logiciels et sociétés de conseil). « Les commandes reprennent, la confiance de nos dirigeants est bonne, la croissance augmente : les chiffres sont là et ils sont positifs ! Le numérique représente une part toujours plus importante du PIB et il contribue à plus d’un quart de sa croissance. » Pour 2016, la prévision de croissance est supérieure au niveau enregistré cette année, Syntec anticipant + 2,4 %.Bilan 2015 et perspectives 2016 – Syntec NumériqueD’après l’étude, la confiance des dirigeants a augmenté ces trois derniers semestres et les dépenses informatiques externes ont été revues à la hausse par les DSI fin 2015. Le Syntec note également que les projets numériques sont de plus en plus portés par les métiers. « La transformation numérique est engagée et progresse pour près de deux tiers des DSI. La croissance est soutenue par les SMACS (Social, Mobilité, Analytique, Cloud et Sécurité, NDLR), qui progressent en 2015 de 16,9 %, pour atteindre 12 % du marché logiciels et services informatiques », précise le Syntec.+ 1,2 % pour le conseil en technologies (voir graphique 1.1)Malgré la reprise, les acteurs constatent peu de latitude à faire évoluer les prix, d’après le syndicat. Ce qui pèse sur les volumes. Ainsi, le marché du conseil en technologies devrait seulement retrouver en 2016 son niveau de 2012.+ 2,3 % pour les services en 2016  (voir graphique 1.2)L’activité des sociétés de conseil et services est en progression, avec 42 % des ESN qui voient la taille de leurs projets augmenter dans une dynamique de transformation numérique. Cependant, la pression sur les prix demeure.</t>
  </si>
  <si>
    <t>2.4.3.2.3.2</t>
  </si>
  <si>
    <t>Les effets structurels</t>
  </si>
  <si>
    <t>2.4.3.2.4</t>
  </si>
  <si>
    <t>Les facteurs explicatifs locaux</t>
  </si>
  <si>
    <t>2.4.3.2.4.1</t>
  </si>
  <si>
    <t>Les facteurs socio-démographiques</t>
  </si>
  <si>
    <t>voir intro</t>
  </si>
  <si>
    <t>2.4.3.2.4.2</t>
  </si>
  <si>
    <t>Evolution du taux d'équipement</t>
  </si>
  <si>
    <t>2.4.3.2.4.3</t>
  </si>
  <si>
    <t>Les anticipations</t>
  </si>
  <si>
    <t>2.4.3.2.5</t>
  </si>
  <si>
    <t>Le cycle de vie du produit (raccourci utile)</t>
  </si>
  <si>
    <t>2.4.4</t>
  </si>
  <si>
    <t>La variabilité de la demande</t>
  </si>
  <si>
    <t>2.4.4.1</t>
  </si>
  <si>
    <t>Le caractère cyclique</t>
  </si>
  <si>
    <t>2.4.4.2</t>
  </si>
  <si>
    <t>La saisonnalité</t>
  </si>
  <si>
    <t>2.4.4.3</t>
  </si>
  <si>
    <t>La versatilité</t>
  </si>
  <si>
    <t>Les structures</t>
  </si>
  <si>
    <t>3.1</t>
  </si>
  <si>
    <t>La caractérisation des entreprises</t>
  </si>
  <si>
    <t>3.1.1</t>
  </si>
  <si>
    <t>Etablissements, entreprises, groupes</t>
  </si>
  <si>
    <t>3.1.2</t>
  </si>
  <si>
    <t>La taille des entreprises</t>
  </si>
  <si>
    <t>3.1.3</t>
  </si>
  <si>
    <t>La pénétration des entreprises étrangères</t>
  </si>
  <si>
    <t>3.1.4</t>
  </si>
  <si>
    <t>Les entreprises n'appartenant pas au secteur</t>
  </si>
  <si>
    <t>3.1.5</t>
  </si>
  <si>
    <t>Les objectifs et les représentations</t>
  </si>
  <si>
    <t>3.1.5.1</t>
  </si>
  <si>
    <t>Les objectifs</t>
  </si>
  <si>
    <t>3.1.5.2</t>
  </si>
  <si>
    <t>Les représentations</t>
  </si>
  <si>
    <t>3.1.6</t>
  </si>
  <si>
    <t>La culture sectorielle</t>
  </si>
  <si>
    <t>3.2</t>
  </si>
  <si>
    <t>La démographie</t>
  </si>
  <si>
    <t>3.2.1</t>
  </si>
  <si>
    <t>Les entrées</t>
  </si>
  <si>
    <t>3.2.1.1</t>
  </si>
  <si>
    <t>Les différentes modalités d'entrée</t>
  </si>
  <si>
    <t>3.2.1.2</t>
  </si>
  <si>
    <t>Les créations d'entreprise</t>
  </si>
  <si>
    <t>3.2.2</t>
  </si>
  <si>
    <t>Les sorties</t>
  </si>
  <si>
    <t>3.2.2.1</t>
  </si>
  <si>
    <t>Les différentes modalités de sortie</t>
  </si>
  <si>
    <t>3.2.2.2</t>
  </si>
  <si>
    <t>Les défaillences d'entreprise</t>
  </si>
  <si>
    <t>3.2.3</t>
  </si>
  <si>
    <t>L'âge des entreprises</t>
  </si>
  <si>
    <t>3.2.4</t>
  </si>
  <si>
    <t>Les fusions-acquisitions</t>
  </si>
  <si>
    <t>3.2.5</t>
  </si>
  <si>
    <t>La localisation géographique</t>
  </si>
  <si>
    <t>3.3</t>
  </si>
  <si>
    <t>La concentration</t>
  </si>
  <si>
    <t>3.3.1</t>
  </si>
  <si>
    <t>Mesure</t>
  </si>
  <si>
    <t>3.3.2</t>
  </si>
  <si>
    <t>Les déterminants de la concentration</t>
  </si>
  <si>
    <t>3.3.2.1</t>
  </si>
  <si>
    <t>Les structures naturelles</t>
  </si>
  <si>
    <t>3.3.2.2</t>
  </si>
  <si>
    <t>Les barrières à l'entrée</t>
  </si>
  <si>
    <t>3.3.2.2.1</t>
  </si>
  <si>
    <t>3.3.2.2.2</t>
  </si>
  <si>
    <t>L'importance de capitaux</t>
  </si>
  <si>
    <t>3.3.2.2.3</t>
  </si>
  <si>
    <t>La différentiation des produits et l'investissement en goodwill</t>
  </si>
  <si>
    <t>3.3.2.2.4</t>
  </si>
  <si>
    <t>Les compétences technologiques</t>
  </si>
  <si>
    <t>3.3.2.2.5</t>
  </si>
  <si>
    <t>3.3.2.2.6</t>
  </si>
  <si>
    <t>Les autres avantages de coût</t>
  </si>
  <si>
    <t>3.3.2.2.7</t>
  </si>
  <si>
    <t>3.4</t>
  </si>
  <si>
    <t>L'existence de positions dominantes</t>
  </si>
  <si>
    <t>3.5</t>
  </si>
  <si>
    <t>Les structures des secteurs amont et aval</t>
  </si>
  <si>
    <t>Le régime de concurrence</t>
  </si>
  <si>
    <t>4.1</t>
  </si>
  <si>
    <t>Les modalités de la concurrence</t>
  </si>
  <si>
    <t>4.1.1</t>
  </si>
  <si>
    <t xml:space="preserve">Les déterminants </t>
  </si>
  <si>
    <t>4.1.1.1</t>
  </si>
  <si>
    <t>La nature du bien</t>
  </si>
  <si>
    <t>4.1.1.2</t>
  </si>
  <si>
    <t>Les caractéristiques de la demande</t>
  </si>
  <si>
    <t>4.1.1.3</t>
  </si>
  <si>
    <t>4.1.2</t>
  </si>
  <si>
    <t>4.2</t>
  </si>
  <si>
    <t>L'intensité de la concurrence</t>
  </si>
  <si>
    <t>4.2.1</t>
  </si>
  <si>
    <t>4.2.1.1</t>
  </si>
  <si>
    <t>Concentration et concurrence</t>
  </si>
  <si>
    <t>4.2.1.2</t>
  </si>
  <si>
    <t>Barrières à l'entrée et à la sortie et concurrence</t>
  </si>
  <si>
    <t>4.2.1.3</t>
  </si>
  <si>
    <t>Croissance du marché et concurrence</t>
  </si>
  <si>
    <t>4.2.1.4</t>
  </si>
  <si>
    <t>Pouvoir de négociation et concurrence</t>
  </si>
  <si>
    <t>4.2.1.5</t>
  </si>
  <si>
    <t>Coût de transfert et concurrence</t>
  </si>
  <si>
    <t>4.2.1.6</t>
  </si>
  <si>
    <t>Commerce extérieur et concurrence</t>
  </si>
  <si>
    <t>4.2.1.7</t>
  </si>
  <si>
    <t>Rendement croissants d'adoption et concurrence</t>
  </si>
  <si>
    <t>4.2.1.8</t>
  </si>
  <si>
    <t>Stabilité de l'environnement et concurrence</t>
  </si>
  <si>
    <t>4.2.2</t>
  </si>
  <si>
    <t>Analyse de la demande des ESN</t>
  </si>
  <si>
    <t>La demande est de type B2B</t>
  </si>
  <si>
    <t xml:space="preserve">La demande de services informatique sont les autres secteurs économique. </t>
  </si>
  <si>
    <t xml:space="preserve">On trouve principalement les clients ci-dessous segmentés généralement de la manière suivante. </t>
  </si>
  <si>
    <t>Français</t>
  </si>
  <si>
    <t>Anglais</t>
  </si>
  <si>
    <t>Secteur</t>
  </si>
  <si>
    <t>niveau 1</t>
  </si>
  <si>
    <t>niveau 2</t>
  </si>
  <si>
    <t xml:space="preserve">Industry </t>
  </si>
  <si>
    <t>Caractéristiques de la demande</t>
  </si>
  <si>
    <t>Services financiers</t>
  </si>
  <si>
    <t>Financial Services</t>
  </si>
  <si>
    <t>Marchés des capitaux</t>
  </si>
  <si>
    <t xml:space="preserve">Capital Markets  </t>
  </si>
  <si>
    <t>Courtage de valeurs mobilières</t>
  </si>
  <si>
    <t>Securities brokerage</t>
  </si>
  <si>
    <t>Banques d'investissement et courtiers</t>
  </si>
  <si>
    <t>Investment banks and securities dealers</t>
  </si>
  <si>
    <t>Gestion d'actifs</t>
  </si>
  <si>
    <t>Asset Management</t>
  </si>
  <si>
    <t>Serv. bancaires et marchés divers</t>
  </si>
  <si>
    <t>Miscellaneous Banking &amp; Financial Markets</t>
  </si>
  <si>
    <t>Serv. commerciaux et transactions</t>
  </si>
  <si>
    <t xml:space="preserve">Commercial and Transaction Banking </t>
  </si>
  <si>
    <t>Serv. de traitement des paiements</t>
  </si>
  <si>
    <t>Commercial and Transaction Banking</t>
  </si>
  <si>
    <t>Financial Services Processors</t>
  </si>
  <si>
    <t>Assurance</t>
  </si>
  <si>
    <t xml:space="preserve">Insurance </t>
  </si>
  <si>
    <t>Assurance de dommages</t>
  </si>
  <si>
    <t>Insurance (P&amp;C)</t>
  </si>
  <si>
    <t>Assurance vie</t>
  </si>
  <si>
    <t>Insurance (Life)</t>
  </si>
  <si>
    <t>Assurance (agents et courtiers)</t>
  </si>
  <si>
    <t>Insurance (Agents &amp; Brokers)</t>
  </si>
  <si>
    <t>Serv. bancaires de détail</t>
  </si>
  <si>
    <t>Retail Banking</t>
  </si>
  <si>
    <t>Services bancaires de détail</t>
  </si>
  <si>
    <t>Coopératives d'épargne et de crédit</t>
  </si>
  <si>
    <t>Credit Unions</t>
  </si>
  <si>
    <t>Services financiers durables</t>
  </si>
  <si>
    <t>Durable Financial Services</t>
  </si>
  <si>
    <t>Rapports sur les services financiers</t>
  </si>
  <si>
    <t>Financial Services Information Reporting</t>
  </si>
  <si>
    <t>Etat et services publique</t>
  </si>
  <si>
    <t xml:space="preserve">Government </t>
  </si>
  <si>
    <t>Administration centrale</t>
  </si>
  <si>
    <t>Central and Federal Government</t>
  </si>
  <si>
    <t>Administration fiscale</t>
  </si>
  <si>
    <t>Tax, Revenue and Collections</t>
  </si>
  <si>
    <t>Services sociaux</t>
  </si>
  <si>
    <t>Human and Social Services</t>
  </si>
  <si>
    <t>Police, gendarmerie et justice</t>
  </si>
  <si>
    <t>Public Safety and Justice</t>
  </si>
  <si>
    <t>Education</t>
  </si>
  <si>
    <t>Environnement et ressources naturelles</t>
  </si>
  <si>
    <t>Environment and Natural Resources</t>
  </si>
  <si>
    <t>Défense, industrie spaciale et renseignements</t>
  </si>
  <si>
    <t xml:space="preserve">  </t>
  </si>
  <si>
    <t>Space, Defense and Intelligence</t>
  </si>
  <si>
    <t>Industrie spaciale</t>
  </si>
  <si>
    <t>Space</t>
  </si>
  <si>
    <t>Défense</t>
  </si>
  <si>
    <t>Defense</t>
  </si>
  <si>
    <t>Renseignement</t>
  </si>
  <si>
    <t>Intelligence</t>
  </si>
  <si>
    <t>Service publique et collectivités locales</t>
  </si>
  <si>
    <t>Provincial and Municipal Government</t>
  </si>
  <si>
    <t>Collectivités locales</t>
  </si>
  <si>
    <t>Provincial</t>
  </si>
  <si>
    <t>Municipalités</t>
  </si>
  <si>
    <t>Municipal</t>
  </si>
  <si>
    <t>Santé</t>
  </si>
  <si>
    <t>Health</t>
  </si>
  <si>
    <t>Organismes de santé gouvernementaux</t>
  </si>
  <si>
    <t xml:space="preserve">Government Health Agencies </t>
  </si>
  <si>
    <t>Organismes de santé fédéraux</t>
  </si>
  <si>
    <t>Federal Health Agencies</t>
  </si>
  <si>
    <t>Organismes de santé provinciaux et municipaux</t>
  </si>
  <si>
    <t>Provincial and Municipal Health Agencies</t>
  </si>
  <si>
    <t>Payeurs de soins de santé</t>
  </si>
  <si>
    <t xml:space="preserve">Health Care Payers </t>
  </si>
  <si>
    <t>Hôpitaux/Prestataires de soins</t>
  </si>
  <si>
    <t xml:space="preserve">Hospitals / Providers </t>
  </si>
  <si>
    <t>Sciences de la vie</t>
  </si>
  <si>
    <t xml:space="preserve">Life Sciences </t>
  </si>
  <si>
    <t>Manufacturier</t>
  </si>
  <si>
    <t xml:space="preserve">Manufacturing </t>
  </si>
  <si>
    <t>Produits commerciaux et industriels</t>
  </si>
  <si>
    <t>Commercial and Industrial Goods</t>
  </si>
  <si>
    <t>Industrie aérospatiale</t>
  </si>
  <si>
    <t xml:space="preserve">Aerospace </t>
  </si>
  <si>
    <t>Industrie automobile</t>
  </si>
  <si>
    <t xml:space="preserve">Automotive </t>
  </si>
  <si>
    <t>Haute technologie et électronique</t>
  </si>
  <si>
    <t xml:space="preserve">High tech </t>
  </si>
  <si>
    <t>Produits industriels</t>
  </si>
  <si>
    <t>Industrial products</t>
  </si>
  <si>
    <t>Autres</t>
  </si>
  <si>
    <t xml:space="preserve">Other </t>
  </si>
  <si>
    <t>Ressources naturelles</t>
  </si>
  <si>
    <t xml:space="preserve">Natural Resources - Chemicals </t>
  </si>
  <si>
    <t>Produits chimiques</t>
  </si>
  <si>
    <t xml:space="preserve">Chemicals </t>
  </si>
  <si>
    <t>Industrie métallurgique</t>
  </si>
  <si>
    <t xml:space="preserve">Metals </t>
  </si>
  <si>
    <t>Industrie minière</t>
  </si>
  <si>
    <t xml:space="preserve">Mining </t>
  </si>
  <si>
    <t>Pâtes et papiers</t>
  </si>
  <si>
    <t xml:space="preserve">Pulp and paper </t>
  </si>
  <si>
    <t>Services postaux et logistique</t>
  </si>
  <si>
    <t xml:space="preserve">Post and Logistics   </t>
  </si>
  <si>
    <t>Logistique</t>
  </si>
  <si>
    <t xml:space="preserve">Logistics </t>
  </si>
  <si>
    <t>Poste et messagerie</t>
  </si>
  <si>
    <t xml:space="preserve">Post &amp; Courier </t>
  </si>
  <si>
    <t>Distributions et services aux consommateurs</t>
  </si>
  <si>
    <t xml:space="preserve">Retail and Consumer Services  </t>
  </si>
  <si>
    <t>Détail</t>
  </si>
  <si>
    <t>Retail</t>
  </si>
  <si>
    <t>Gros</t>
  </si>
  <si>
    <t>Wholesale</t>
  </si>
  <si>
    <t>Services</t>
  </si>
  <si>
    <t>Transport</t>
  </si>
  <si>
    <t xml:space="preserve">Transportation </t>
  </si>
  <si>
    <t>Transport aérien</t>
  </si>
  <si>
    <t xml:space="preserve">Aviation </t>
  </si>
  <si>
    <t>Transport maritime</t>
  </si>
  <si>
    <t xml:space="preserve">Maritime </t>
  </si>
  <si>
    <t>Transport ferroviaire</t>
  </si>
  <si>
    <t xml:space="preserve">Rail </t>
  </si>
  <si>
    <t>Transport routier et interrégional</t>
  </si>
  <si>
    <t>Road &amp; Regional Transit</t>
  </si>
  <si>
    <t>Services publics</t>
  </si>
  <si>
    <t xml:space="preserve">Utilities  </t>
  </si>
  <si>
    <t>Électricité</t>
  </si>
  <si>
    <t xml:space="preserve">Electricity </t>
  </si>
  <si>
    <t>Gaz</t>
  </si>
  <si>
    <t xml:space="preserve">Gas </t>
  </si>
  <si>
    <t>Gestion de l'eau</t>
  </si>
  <si>
    <t>Water</t>
  </si>
  <si>
    <t>Pétrole et gaz</t>
  </si>
  <si>
    <t xml:space="preserve">Oil and Gas </t>
  </si>
  <si>
    <t>Communications</t>
  </si>
  <si>
    <t>Analyse de la Consommation Intermédiaire des branches en matière de "Activités informatiques et services d'information"</t>
  </si>
  <si>
    <t>A partir du Tableau des Entrées Sorties</t>
  </si>
  <si>
    <t>Source INSEE</t>
  </si>
  <si>
    <t>Année 2013</t>
  </si>
  <si>
    <t>(En millions d'euros)</t>
  </si>
  <si>
    <t>Branche</t>
  </si>
  <si>
    <t>Code</t>
  </si>
  <si>
    <t>CI</t>
  </si>
  <si>
    <t>en % du total</t>
  </si>
  <si>
    <t>Cumulé</t>
  </si>
  <si>
    <t>% cumulé</t>
  </si>
  <si>
    <t>Cumulé hors JC</t>
  </si>
  <si>
    <t>% du total hors JC</t>
  </si>
  <si>
    <t>% Cumulé hors JC</t>
  </si>
  <si>
    <t>ACTIVITÉS INFORMATIQUES ET SERVICES D'INFORMATION</t>
  </si>
  <si>
    <t>JC</t>
  </si>
  <si>
    <t>ACTIVITÉS FINANCIÈRES ET D'ASSURANCE</t>
  </si>
  <si>
    <t>KZ</t>
  </si>
  <si>
    <t>COMMERCE ; RÉPARATION D'AUTOMOBILES ET DE MOTOCYCLES</t>
  </si>
  <si>
    <t>GZ</t>
  </si>
  <si>
    <t>ACTIVITÉS JURIDIQUES, COMPTABLES, DE GESTION, D'ARCHITECTURE, D'INGÉNIERIE, DE CONTRÔLE ET D'ANALYSES TECHNIQUES</t>
  </si>
  <si>
    <t>MA</t>
  </si>
  <si>
    <t>ACTIVITÉS DE SERVICES ADMINISTRATIFS ET DE SOUTIEN</t>
  </si>
  <si>
    <t>NZ</t>
  </si>
  <si>
    <t>ADMINISTRATION PUBLIQUE ET DÉFENSE - SÉCURITÉ SOCIALE OBLIGATOIRE</t>
  </si>
  <si>
    <t>OZ</t>
  </si>
  <si>
    <t>TÉLÉCOMMUNICATIONS</t>
  </si>
  <si>
    <t>JB</t>
  </si>
  <si>
    <t>CONSTRUCTION</t>
  </si>
  <si>
    <t>FZ</t>
  </si>
  <si>
    <t>RECHERCHE-DÉVELOPPEMENT SCIENTIFIQUE</t>
  </si>
  <si>
    <t>MB</t>
  </si>
  <si>
    <t>ÉDITION, AUDIOVISUEL ET DIFFUSION</t>
  </si>
  <si>
    <t>JA</t>
  </si>
  <si>
    <t>TRANSPORTS ET ENTREPOSAGE</t>
  </si>
  <si>
    <t>HZ</t>
  </si>
  <si>
    <t>FABRICATION DE DENRÉES ALIMENTAIRES, DE BOISSONS ET DE PRODUITS À BASE DE TABAC</t>
  </si>
  <si>
    <t>CA</t>
  </si>
  <si>
    <t>ACTIVITÉS IMMOBILIÈRES</t>
  </si>
  <si>
    <t>LZ</t>
  </si>
  <si>
    <t>PRODUCTION ET DISTRIBUTION D'ÉLECTRICITÉ, DE GAZ, DE VAPEUR ET D'AIR CONDITIONNÉ</t>
  </si>
  <si>
    <t>DZ</t>
  </si>
  <si>
    <t>FABRICATION DE PRODUITS INFORMATIQUES, ÉLECTRONIQUES ET OPTIQUES</t>
  </si>
  <si>
    <t>FABRICATION DE MATÉRIELS DE TRANSPORT</t>
  </si>
  <si>
    <t>CL</t>
  </si>
  <si>
    <t>AUTRES ACTIVITÉS DE SERVICES</t>
  </si>
  <si>
    <t>SZ</t>
  </si>
  <si>
    <t>ACTIVITÉS POUR LA SANTÉ HUMAINE</t>
  </si>
  <si>
    <t>QA</t>
  </si>
  <si>
    <t>COKÉFACTION ET RAFFINAGE</t>
  </si>
  <si>
    <t>CD</t>
  </si>
  <si>
    <t>AUTRES ACTIVITÉS SPÉCIALISÉES, SCIENTIFIQUES ET TECHNIQUES</t>
  </si>
  <si>
    <t>MC</t>
  </si>
  <si>
    <t>INDUSTRIE CHIMIQUE</t>
  </si>
  <si>
    <t>CE</t>
  </si>
  <si>
    <t>ENSEIGNEMENT</t>
  </si>
  <si>
    <t>PZ</t>
  </si>
  <si>
    <t>ARTS, SPECTACLES ET ACTIVITÉS RÉCRÉATIVES</t>
  </si>
  <si>
    <t>RZ</t>
  </si>
  <si>
    <t>MÉTALLURGIE ET FABRICATION DE PRODUITS MÉTALLIQUES, HORS MACHINES ET ÉQUIPEMENTS</t>
  </si>
  <si>
    <t>CH</t>
  </si>
  <si>
    <t>HÉBERGEMENT MÉDICO-SOCIAL ET SOCIAL ET ACTION SOCIALE SANS HÉBERGEMENT</t>
  </si>
  <si>
    <t>QB</t>
  </si>
  <si>
    <t>HÉBERGEMENT ET RESTAURATION</t>
  </si>
  <si>
    <t>IZ</t>
  </si>
  <si>
    <t>AUTRES INDUSTRIES MANUFACTURIÈRES ; RÉPARATION ET INSTALLATION DE MACHINES ET D'ÉQUIPEMENTS</t>
  </si>
  <si>
    <t>CM</t>
  </si>
  <si>
    <t>PRODUCTION ET DISTRIBUTION D'EAU ; ASSAINISSEMENT, GESTION DES DÉCHETS ET DÉPOLLUTION</t>
  </si>
  <si>
    <t>EZ</t>
  </si>
  <si>
    <t>TRAVAIL DU BOIS, INDUSTRIES DU PAPIER ET IMPRIMERIE</t>
  </si>
  <si>
    <t>CC</t>
  </si>
  <si>
    <t>FABRICATION DE PRODUITS EN CAOUTCHOUC, EN PLASTIQUE ET D'AUTRES PRODUITS MINÉRAUX NON MÉTALLIQUES</t>
  </si>
  <si>
    <t>CG</t>
  </si>
  <si>
    <t>FABRICATION DE MACHINES ET ÉQUIPEMENTS N.C.A.</t>
  </si>
  <si>
    <t>CK</t>
  </si>
  <si>
    <t>INDUSTRIE PHARMACEUTIQUE</t>
  </si>
  <si>
    <t>CF</t>
  </si>
  <si>
    <t>FABRICATION D ÉQUIPEMENTS ÉLECTRIQUES</t>
  </si>
  <si>
    <t>CJ</t>
  </si>
  <si>
    <t>FABRICATION DE TEXTILES, INDUSTRIES DE L'HABILLEMENT, INDUSTRIE DU CUIR ET DE LA CHAUSSURE</t>
  </si>
  <si>
    <t>CB</t>
  </si>
  <si>
    <t>INDUSTRIES EXTRACTIVES</t>
  </si>
  <si>
    <t>BZ</t>
  </si>
  <si>
    <t>AGRICULTURE, SYLVICULTURE ET PÊCHE</t>
  </si>
  <si>
    <t>AZ</t>
  </si>
  <si>
    <t>ACTIVITÉS DES MÉNAGES EN TANT QU'EMPLOYEURS ; ACTIVITÉS INDIFFÉRENCIÉES DES MÉNAGES EN TANT QUE PRODUCTEURS DE BIENS ET SERVICES POUR USAGE PROPRE</t>
  </si>
  <si>
    <t>TZ</t>
  </si>
  <si>
    <t>Total général</t>
  </si>
  <si>
    <t>Total hors JC</t>
  </si>
  <si>
    <t>Cross-Industry</t>
  </si>
  <si>
    <t>Partnerships</t>
  </si>
  <si>
    <t xml:space="preserve">Big Data Analystics </t>
  </si>
  <si>
    <t xml:space="preserve">Cloud </t>
  </si>
  <si>
    <t xml:space="preserve">Cybersecurity </t>
  </si>
  <si>
    <t xml:space="preserve">Digital Transformation </t>
  </si>
  <si>
    <t xml:space="preserve">Internet of Things </t>
  </si>
  <si>
    <t xml:space="preserve">IT Modernization </t>
  </si>
  <si>
    <t xml:space="preserve">Mobility </t>
  </si>
  <si>
    <t>Business Need</t>
  </si>
  <si>
    <t>==&gt; Les besoins des clients</t>
  </si>
  <si>
    <t xml:space="preserve">Cisco </t>
  </si>
  <si>
    <t>Industry (Les clients)</t>
  </si>
  <si>
    <t xml:space="preserve">Communications </t>
  </si>
  <si>
    <t xml:space="preserve">Asset Management </t>
  </si>
  <si>
    <t xml:space="preserve">Dell </t>
  </si>
  <si>
    <t xml:space="preserve">Financial Services </t>
  </si>
  <si>
    <t xml:space="preserve">Billing </t>
  </si>
  <si>
    <t xml:space="preserve">Hitachi </t>
  </si>
  <si>
    <t xml:space="preserve">Case Management </t>
  </si>
  <si>
    <t xml:space="preserve">IBM </t>
  </si>
  <si>
    <t xml:space="preserve">Health </t>
  </si>
  <si>
    <t xml:space="preserve">Credit Management </t>
  </si>
  <si>
    <t xml:space="preserve">Microsoft </t>
  </si>
  <si>
    <t xml:space="preserve">Customer Management </t>
  </si>
  <si>
    <t xml:space="preserve">OpenText </t>
  </si>
  <si>
    <t xml:space="preserve">Decision Management </t>
  </si>
  <si>
    <t xml:space="preserve">Oracle </t>
  </si>
  <si>
    <t xml:space="preserve">Post and Logistics </t>
  </si>
  <si>
    <t xml:space="preserve">Enterprise Content Management </t>
  </si>
  <si>
    <t xml:space="preserve">SAP </t>
  </si>
  <si>
    <t xml:space="preserve">Retail and Consumer Services </t>
  </si>
  <si>
    <t xml:space="preserve">Enterprise Resource Planning (ERP) </t>
  </si>
  <si>
    <t xml:space="preserve">Enterprise Social Networking </t>
  </si>
  <si>
    <t xml:space="preserve">Utilities </t>
  </si>
  <si>
    <t xml:space="preserve">Energy and Environment </t>
  </si>
  <si>
    <t>Multiple industries</t>
  </si>
  <si>
    <t xml:space="preserve">Finance Management </t>
  </si>
  <si>
    <t xml:space="preserve">Human Resources </t>
  </si>
  <si>
    <t xml:space="preserve">Identity and Fraud Management </t>
  </si>
  <si>
    <t xml:space="preserve">Knowledge Management </t>
  </si>
  <si>
    <t>System integration and development</t>
  </si>
  <si>
    <t>including application development, software integration, and project management</t>
  </si>
  <si>
    <t xml:space="preserve">Operations Management </t>
  </si>
  <si>
    <t>Business consulting</t>
  </si>
  <si>
    <t>sharing our broad knowledge of markets,  processes, and methods to increase value for our clients</t>
  </si>
  <si>
    <t xml:space="preserve">Payroll </t>
  </si>
  <si>
    <t>IT Consulting</t>
  </si>
  <si>
    <t>implementing client strategic objectives into effective IT solutions and measures</t>
  </si>
  <si>
    <t xml:space="preserve">Recruiting </t>
  </si>
  <si>
    <t xml:space="preserve">Risk Management </t>
  </si>
  <si>
    <t>Strategy and Planning</t>
  </si>
  <si>
    <t xml:space="preserve">Services </t>
  </si>
  <si>
    <t>==&gt; Les services proposés</t>
  </si>
  <si>
    <t xml:space="preserve">Application Management </t>
  </si>
  <si>
    <t xml:space="preserve">Business Process Services </t>
  </si>
  <si>
    <t xml:space="preserve">Infrastructure Services </t>
  </si>
  <si>
    <t xml:space="preserve">Outsourcing </t>
  </si>
  <si>
    <t xml:space="preserve">System Integration </t>
  </si>
  <si>
    <t>IT &amp; Business Consulting</t>
  </si>
  <si>
    <t xml:space="preserve">Bilan "consolidé" du secteur </t>
  </si>
  <si>
    <t>NIVEAU</t>
  </si>
  <si>
    <t xml:space="preserve">a732 </t>
  </si>
  <si>
    <t>Secteur d'activité</t>
  </si>
  <si>
    <t xml:space="preserve">6202A </t>
  </si>
  <si>
    <t>Activité</t>
  </si>
  <si>
    <t xml:space="preserve">Conseil en systèmes et logiciels informatiques </t>
  </si>
  <si>
    <t>Nombre d'unités légales</t>
  </si>
  <si>
    <t>Problème à résoudre ==&gt; équilibre du bilan !</t>
  </si>
  <si>
    <t>(en millions d'euros)</t>
  </si>
  <si>
    <t>Actif</t>
  </si>
  <si>
    <t>Passif</t>
  </si>
  <si>
    <t>Brut</t>
  </si>
  <si>
    <t>Amt/dep</t>
  </si>
  <si>
    <t>Net</t>
  </si>
  <si>
    <t>Capital souscrit non appelé</t>
  </si>
  <si>
    <t>Capital social (ou individuel)</t>
  </si>
  <si>
    <t>Immobilisations incorporelles</t>
  </si>
  <si>
    <t>Prime d'émission de fusion, d'apports</t>
  </si>
  <si>
    <t>Immobilisations corporelles</t>
  </si>
  <si>
    <t>Ecarts de réévaluation</t>
  </si>
  <si>
    <t>Terrains</t>
  </si>
  <si>
    <t>Réserves</t>
  </si>
  <si>
    <t>Constructions</t>
  </si>
  <si>
    <t>Report à nouveau</t>
  </si>
  <si>
    <t>ITMOI</t>
  </si>
  <si>
    <t>Résultat de l'exercice comptable</t>
  </si>
  <si>
    <t>Autres immobilisations corporelles</t>
  </si>
  <si>
    <t>Subventions investissements</t>
  </si>
  <si>
    <t>dont matériel de transport :</t>
  </si>
  <si>
    <t>Provisions réglementées</t>
  </si>
  <si>
    <t>Immobilisations en cours</t>
  </si>
  <si>
    <t>Total Capitaux propres</t>
  </si>
  <si>
    <t>Avances et acomptes</t>
  </si>
  <si>
    <t>Immobilisations financières</t>
  </si>
  <si>
    <t>Autres fonds propres</t>
  </si>
  <si>
    <t>Total de l'actif immobilisé</t>
  </si>
  <si>
    <t>Provisions pour risques et charges</t>
  </si>
  <si>
    <t>Emprunts, dettes assimilées</t>
  </si>
  <si>
    <t>Stocks - Matières premières approvisionnement et en cours</t>
  </si>
  <si>
    <t>Stocks de marchandises</t>
  </si>
  <si>
    <t>Avances et acomptes reçus sur commandes en cours</t>
  </si>
  <si>
    <t>Avances et accomptes versés sur commandes</t>
  </si>
  <si>
    <t>Dettes fournisseurs et comptes rattachés</t>
  </si>
  <si>
    <t>Clients et comptes rattachés</t>
  </si>
  <si>
    <t>Autres dettes</t>
  </si>
  <si>
    <t>Autres créances</t>
  </si>
  <si>
    <t>Comptes de régularisation - Produits constatés d'avance</t>
  </si>
  <si>
    <t>Valeurs mobilières de placement</t>
  </si>
  <si>
    <t>Total des dettes</t>
  </si>
  <si>
    <t>Disponibilité</t>
  </si>
  <si>
    <t>Ecart de conversion passif</t>
  </si>
  <si>
    <t>Charges constatées d'avances</t>
  </si>
  <si>
    <t>Total de l'actif circulant</t>
  </si>
  <si>
    <t>Autres comptes de régularisation</t>
  </si>
  <si>
    <t xml:space="preserve">Total actif </t>
  </si>
  <si>
    <t>Total passif</t>
  </si>
  <si>
    <t>Total de l'actif net des amortissements et provisions inscrits à l'actif</t>
  </si>
  <si>
    <t>Taille Minimale Optimale</t>
  </si>
  <si>
    <t>Approche Weiss : dimension de l'établissement produisant le 50ème % de la production de la branche</t>
  </si>
  <si>
    <t>Approche Comanor-Wilson : taille moyenne des plus grands établissements à l'origine de 50% de la production de la branche</t>
  </si>
  <si>
    <t>Id</t>
  </si>
  <si>
    <t>Entreprise</t>
  </si>
  <si>
    <t>Effectif</t>
  </si>
  <si>
    <t>Total du bilan</t>
  </si>
  <si>
    <t>% CA cumulé</t>
  </si>
  <si>
    <t>Régression linéaire chiffre d'affaire par effectif</t>
  </si>
  <si>
    <t>Source base DIANE</t>
  </si>
  <si>
    <t>Y = 0,00000711 X + 1,09</t>
  </si>
  <si>
    <t>Coeff de corrélation</t>
  </si>
  <si>
    <t>Variable indépendante</t>
  </si>
  <si>
    <t>Variable dépendante</t>
  </si>
  <si>
    <t>Chiffre d'affaire</t>
  </si>
  <si>
    <t xml:space="preserve">Effectif moyen </t>
  </si>
  <si>
    <t>Effectif moyen</t>
  </si>
  <si>
    <t>Année</t>
  </si>
  <si>
    <t>Médianne</t>
  </si>
  <si>
    <t>Ecart-type</t>
  </si>
  <si>
    <t>Moyenne</t>
  </si>
  <si>
    <t>Valeur réelle</t>
  </si>
  <si>
    <t>Valeur calculée</t>
  </si>
  <si>
    <t>Talan SAS</t>
  </si>
  <si>
    <t>Cognizant Technology Solution</t>
  </si>
  <si>
    <t>TMO avec l'approche Weiss</t>
  </si>
  <si>
    <t xml:space="preserve">Myriad </t>
  </si>
  <si>
    <t>Base Diane - Deuxième quartile</t>
  </si>
  <si>
    <t>Quanteam</t>
  </si>
  <si>
    <t>Chiffre d'affaire net (HT) k€</t>
  </si>
  <si>
    <t>Total actif (k€)</t>
  </si>
  <si>
    <t>Effectif moyen du personnel</t>
  </si>
  <si>
    <t>Wengo</t>
  </si>
  <si>
    <t>Transactif</t>
  </si>
  <si>
    <t>nd (mais 99 en 2013)</t>
  </si>
  <si>
    <t>Innovateam</t>
  </si>
  <si>
    <t>SAS Flow Line</t>
  </si>
  <si>
    <t>Micropole</t>
  </si>
  <si>
    <t>Netapsys</t>
  </si>
  <si>
    <t>Consultime SA</t>
  </si>
  <si>
    <t>Alliance Services Plus</t>
  </si>
  <si>
    <t>nd (mais 358 en 2007)</t>
  </si>
  <si>
    <t>Aerow</t>
  </si>
  <si>
    <t>Damilo Information Technology</t>
  </si>
  <si>
    <t>Xebia IT Architechture</t>
  </si>
  <si>
    <t>Cereza Conseil</t>
  </si>
  <si>
    <t>nd (mais 247 en 2004)</t>
  </si>
  <si>
    <t>Fast Connect</t>
  </si>
  <si>
    <t>Novidys</t>
  </si>
  <si>
    <t>Zenika</t>
  </si>
  <si>
    <t xml:space="preserve">Compte de résultat du secteur </t>
  </si>
  <si>
    <t>Ventes de marchandises</t>
  </si>
  <si>
    <t>Achats de marchandises (y compris droits de douanes)</t>
  </si>
  <si>
    <t>Variation de stock de marchandises</t>
  </si>
  <si>
    <t>Marge commerciale</t>
  </si>
  <si>
    <t>Production vendue de biens</t>
  </si>
  <si>
    <t>Production vendue de services</t>
  </si>
  <si>
    <t>Production stockée</t>
  </si>
  <si>
    <t>Production immobilisée</t>
  </si>
  <si>
    <t>Production totale de biens et services ( hors marge commerciale)</t>
  </si>
  <si>
    <t>Chiffre d'affaires Hors Taxes</t>
  </si>
  <si>
    <t>Autres produits d'exploitation</t>
  </si>
  <si>
    <t>dont redevances pour concessions de brevets, de licences</t>
  </si>
  <si>
    <t>Achats de matières premières et autres approvisionnements</t>
  </si>
  <si>
    <t>total des charges</t>
  </si>
  <si>
    <t>Variations de stock (matières premières et approvisionnements)</t>
  </si>
  <si>
    <t>Part des mat 1ère</t>
  </si>
  <si>
    <t>Autres achats et charges externes</t>
  </si>
  <si>
    <t>dont : Sous-traitance</t>
  </si>
  <si>
    <t>Locations, charges locatives et de copropriété</t>
  </si>
  <si>
    <t>Crédit-bail</t>
  </si>
  <si>
    <t>Coût du personnel exterieur à l'entreprise</t>
  </si>
  <si>
    <t>Autres charges d'exploitation</t>
  </si>
  <si>
    <t>Valeur ajoutée - y compris autres produits et autres charges</t>
  </si>
  <si>
    <t>Impôts, taxes et versements assimilés</t>
  </si>
  <si>
    <t>Salaires et traitements</t>
  </si>
  <si>
    <t>Charges patronales</t>
  </si>
  <si>
    <t>Subventions d'exploitation</t>
  </si>
  <si>
    <t>Excédent brut d'exploitation</t>
  </si>
  <si>
    <t>Dotations d'exploitation aux amortissements</t>
  </si>
  <si>
    <t>Dotations d'exploitation aux provisions</t>
  </si>
  <si>
    <t>Reprise sur amortissements et provisions, transferts de charges</t>
  </si>
  <si>
    <t>Résultat d'exploitation</t>
  </si>
  <si>
    <t>Perte supportée ou bénéfice transféré</t>
  </si>
  <si>
    <t>Bénéfice attribué ou perte transférée</t>
  </si>
  <si>
    <t>N</t>
  </si>
  <si>
    <t>Charges financières</t>
  </si>
  <si>
    <t>dont intérêts et charges assimilées</t>
  </si>
  <si>
    <t>Produits financiers</t>
  </si>
  <si>
    <t>Résultat courant avant impôts</t>
  </si>
  <si>
    <t>Produits exceptionnels</t>
  </si>
  <si>
    <t>Charges exceptionnelles</t>
  </si>
  <si>
    <t>Résultat d'eceptionnel</t>
  </si>
  <si>
    <t>Participation des salariés</t>
  </si>
  <si>
    <t>Impôts sur les bénéfices</t>
  </si>
  <si>
    <t>Résultat net comptable</t>
  </si>
  <si>
    <t>Valeur Ajoutée - hors autres produits et autres charges</t>
  </si>
  <si>
    <t>Valeur Ajoutée aux coûts des facteurs</t>
  </si>
  <si>
    <t>Réserves et hypothèses</t>
  </si>
  <si>
    <t xml:space="preserve">Dans cette études nous avons fait quelques hypothèses et approximations à cause de manque d'informations. </t>
  </si>
  <si>
    <t xml:space="preserve">1- Du point de vue de la comptabilité des entreprises, généralement les coût des systèmes d'information sont immobilisés et leur impact sur le compte de résultat se voit au niveau des amortissements et non pas sous forme de consommation intermédiaire. </t>
  </si>
  <si>
    <t xml:space="preserve">Dans notre étude nous avons supposé que la consommation intermédiaire en "Activité informatiques et services d'information" qui apparait dans le TES de la comptabilité nationale, correspond à la dépense (investissement) des autres secteurs dans leur système d'information. </t>
  </si>
  <si>
    <t xml:space="preserve">2- La consommation intermédiaire de la 1ère hypothèse, est calculée au niveau agrégé et regroupe plusieurs secteurs en synergie avec notre secteur. </t>
  </si>
  <si>
    <t xml:space="preserve">Nous avons appliqué un ratio de 45% en se basant sur notre expériance dans le secteur des projets informatiques. </t>
  </si>
  <si>
    <t>3- Certaines services de ce secteur sont comptabilisés en immobilisation incorporelles et sont amortissables, d'autres services sont comptabilisés en charges comme des consommation intermédiaires</t>
  </si>
  <si>
    <t>62,02A en % du total</t>
  </si>
  <si>
    <t>Abaques</t>
  </si>
  <si>
    <t>des CI sont dans le secteur de conseil en informatique (62,02A)</t>
  </si>
  <si>
    <t>Achats de biens et services IT des entreprises et administrations en France</t>
  </si>
  <si>
    <t>source IDC</t>
  </si>
  <si>
    <t>Unité : milliard d'euros</t>
  </si>
  <si>
    <t>Télécoms et services</t>
  </si>
  <si>
    <t>Externalisation IT</t>
  </si>
  <si>
    <t>Service conseil</t>
  </si>
  <si>
    <t>Logiciels</t>
  </si>
  <si>
    <t>Equipement de communication</t>
  </si>
  <si>
    <t>Ordinateurs et péréphériques</t>
  </si>
  <si>
    <t>Total</t>
  </si>
  <si>
    <t>Unité : indice de valeur base 100 en 2008</t>
  </si>
  <si>
    <t>CA en indice de valeur base 100 en 2008</t>
  </si>
  <si>
    <t>Etude Xerfi 5SAE07 - Page 25</t>
  </si>
  <si>
    <t xml:space="preserve">Chiffre d'affaire des ESN françaises </t>
  </si>
  <si>
    <t>TCAM</t>
  </si>
  <si>
    <t>Chiffre d'affaire de la branche 6202A : Conseil en systèmes et logiciels informatiques</t>
  </si>
  <si>
    <t>Normalisation de la croissance</t>
  </si>
  <si>
    <t>Méthode du cours</t>
  </si>
  <si>
    <t>Moyenne géométrique</t>
  </si>
  <si>
    <t>CA de la branche</t>
  </si>
  <si>
    <t xml:space="preserve">% croissance </t>
  </si>
  <si>
    <t>Normalisation</t>
  </si>
  <si>
    <t xml:space="preserve">Unité : Indice base 100 en 2005 </t>
  </si>
  <si>
    <t xml:space="preserve">Prix à la production des services de programmation, conseil et autres activités informatiques </t>
  </si>
  <si>
    <t>Source : Panel Xerfi - Traitement des données du Greffes des Tribinaux de Commerce</t>
  </si>
  <si>
    <t>Source : Xerfi - traitement des données de l'INSEE</t>
  </si>
  <si>
    <t>Etude Xerfi 5SAE07 - Page 27</t>
  </si>
  <si>
    <t xml:space="preserve">Ensemble </t>
  </si>
  <si>
    <t>Pression de l'offshore par secteur</t>
  </si>
  <si>
    <t>Autre nomenclature (celle de Xerfi)</t>
  </si>
  <si>
    <t>Secteur public</t>
  </si>
  <si>
    <t>Industrie</t>
  </si>
  <si>
    <t>Transports</t>
  </si>
  <si>
    <t>Télécom</t>
  </si>
  <si>
    <t>Service</t>
  </si>
  <si>
    <t>Programmation</t>
  </si>
  <si>
    <t>Conseil</t>
  </si>
  <si>
    <t>Getion d'installations</t>
  </si>
  <si>
    <t>Poids de l'offshore dans les activités de conseil et de sevice informatiques en France</t>
  </si>
  <si>
    <t>Unité : part en % du CA total</t>
  </si>
  <si>
    <t>% du CA total</t>
  </si>
  <si>
    <t>Source : PAC</t>
  </si>
  <si>
    <t>Utilities</t>
  </si>
  <si>
    <t>Commerce distribution</t>
  </si>
  <si>
    <t>Télécoms</t>
  </si>
  <si>
    <t>Poids des secteurs dans le TI en France en 2013</t>
  </si>
  <si>
    <t>Unité : part en % du total des dépenses</t>
  </si>
  <si>
    <t xml:space="preserve">Banques et assurances </t>
  </si>
  <si>
    <t>Secteur public, santé, éducation</t>
  </si>
  <si>
    <t>Service aux entreprise</t>
  </si>
  <si>
    <t>Transport et utilities</t>
  </si>
  <si>
    <t>% du CA</t>
  </si>
  <si>
    <t>Source : Xerfi 5SAE07</t>
  </si>
  <si>
    <t>Répartition du marché français du logiciel et des services informatiques</t>
  </si>
  <si>
    <t>Unité : Milliard d'euros, part en % du CA total</t>
  </si>
  <si>
    <t>Marché</t>
  </si>
  <si>
    <t>Montant</t>
  </si>
  <si>
    <t>Part</t>
  </si>
  <si>
    <t>Conseil et services informatiques</t>
  </si>
  <si>
    <t>Edition de logiciels</t>
  </si>
  <si>
    <t>Conseil en technologies</t>
  </si>
  <si>
    <t>Source : Insee, Esane 2009</t>
  </si>
  <si>
    <t>Marché français des solutions et services de cloud computing</t>
  </si>
  <si>
    <t>Source : Xerfi - traitement des données Markes International</t>
  </si>
  <si>
    <t>Croissance</t>
  </si>
  <si>
    <t>TCAN</t>
  </si>
  <si>
    <t>Unité : en milliard d'euros</t>
  </si>
  <si>
    <t>Unité : milliard d'euro</t>
  </si>
  <si>
    <t>Unité : indice base 100 en 2010</t>
  </si>
  <si>
    <t>Source : Source administrative sur les déclarations de TVA (INSEE)</t>
  </si>
  <si>
    <t>Lien : http://www.alisse2.insee.fr/SelectionMesureT1.jsp?p=1369210023</t>
  </si>
  <si>
    <t>Indice d'évolution du chiffre d'affaires du secteur de conseil en informatique (6202A)</t>
  </si>
  <si>
    <t>Variation</t>
  </si>
  <si>
    <t>Demande de conseil en informatique</t>
  </si>
  <si>
    <t>Source : http://www.insee.fr/fr/themes/theme.asp?theme=16&amp;sous_theme=5.5</t>
  </si>
  <si>
    <t>Source : http://www.insee.fr/fr/bases-de-donnees/bsweb/theme.asp?id=16</t>
  </si>
  <si>
    <t>Consommation intermédiaire des branches en "JC ACTIVITÉS INFORMATIQUES ET SERVICES D'INFORMATION"</t>
  </si>
  <si>
    <t>Consommation intermédiaire des branches en "6202A Conseil en systèmes et logiciels informatiques"</t>
  </si>
  <si>
    <t>Variation de la consommation intermédiaire</t>
  </si>
  <si>
    <t>Elasticité prix de la consommation intermédiaire</t>
  </si>
  <si>
    <t xml:space="preserve">Indices des prix de production des services français aux entreprises françaises (BtoB) - Prix de base - CPF 62.02 - Base 2010  </t>
  </si>
  <si>
    <t>Variation de l'indice des prix</t>
  </si>
  <si>
    <t>Crise</t>
  </si>
  <si>
    <t>Source : Xerfi</t>
  </si>
  <si>
    <t>Part du conseil en informatique</t>
  </si>
  <si>
    <t>Total des consommations intermédiaires en TIC</t>
  </si>
  <si>
    <t>Taux de variation</t>
  </si>
  <si>
    <t>Elasticité prix de la demande</t>
  </si>
  <si>
    <t>Elasticité demande du prix</t>
  </si>
  <si>
    <t xml:space="preserve"> ==&gt; par hypothèse</t>
  </si>
  <si>
    <t>Indice des prix du service conseil en informatique</t>
  </si>
  <si>
    <t xml:space="preserve">Indice </t>
  </si>
  <si>
    <t>Elasticité prix de la demande du service de conseil en informatique</t>
  </si>
  <si>
    <t>Variation de la demande</t>
  </si>
  <si>
    <t>Variation du prix</t>
  </si>
  <si>
    <t>Source : TEE (en milliard d'euro)</t>
  </si>
  <si>
    <t>Taux de variation de la demande</t>
  </si>
  <si>
    <t>Elasticité prix de l'EBE</t>
  </si>
  <si>
    <t>Source : TES en million d'euro</t>
  </si>
  <si>
    <t>Part des 6202A dans les consommation intérmédiaires des "JC"</t>
  </si>
  <si>
    <t>==&gt; La demande influence l'offre ?</t>
  </si>
  <si>
    <t>Exédent Brute d'Exploitation (national)</t>
  </si>
  <si>
    <t>équivalent de l'élasticité revenu de la demande (macroéconomique) ?</t>
  </si>
  <si>
    <t>On se base ici sur le tableau des entrées sorties et le tableau économique d'ensemble des comptes nationaux 
pour calculer l'élasticité des consommations intermédiaires en conseils informatiques</t>
  </si>
  <si>
    <r>
      <t xml:space="preserve">Source : Xerfi - traitement des données INSEE </t>
    </r>
    <r>
      <rPr>
        <b/>
        <sz val="11"/>
        <color rgb="FFFF0000"/>
        <rFont val="Calibri"/>
        <family val="2"/>
        <scheme val="minor"/>
      </rPr>
      <t xml:space="preserve">(données à confirmer) </t>
    </r>
  </si>
  <si>
    <t>==&gt; L'offre influence la demande ?</t>
  </si>
  <si>
    <t>Variation de l'EBE national</t>
  </si>
  <si>
    <t>Unité : Milliard d'euros</t>
  </si>
  <si>
    <t>Source : TEE - Comptes nationaux - INSEE</t>
  </si>
  <si>
    <t>Elasticité EBE de la demande du service de conseil en informatique</t>
  </si>
  <si>
    <t>Elasticité EBE de la demande</t>
  </si>
  <si>
    <t>Source : CGI</t>
  </si>
  <si>
    <t>Les structure du secteur</t>
  </si>
  <si>
    <t>Source : Base DIANE</t>
  </si>
  <si>
    <t>% Croissance en valeur (échelle de droite)</t>
  </si>
  <si>
    <t>% du conseils informatique</t>
  </si>
  <si>
    <t>Source 1 : Xerfi - Traitement des données IDC - 2014</t>
  </si>
  <si>
    <t>Source 2 : syntec numérique</t>
  </si>
  <si>
    <t>années</t>
  </si>
  <si>
    <t>carte en circulation</t>
  </si>
  <si>
    <t>évolution</t>
  </si>
  <si>
    <t>Marché de paiement sans contact (NFC)</t>
  </si>
  <si>
    <t>Indice CA des ESN en valeur base 100 en 2008</t>
  </si>
  <si>
    <t>Demande conseil IT</t>
  </si>
  <si>
    <t>Variation demande conseil IT</t>
  </si>
  <si>
    <t>Marché Cloud</t>
  </si>
  <si>
    <t>variation marché cloud</t>
  </si>
  <si>
    <t xml:space="preserve">élasticité croisée </t>
  </si>
  <si>
    <t>Source : traitement des données INSEE et Xerfi</t>
  </si>
  <si>
    <t>Elasticité de la demande globale
(conso intermédiaire + immo. Incorporelles)</t>
  </si>
  <si>
    <t>Elasticité de la demande en conso intermédiaire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</si>
</sst>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00%"/>
    <numFmt numFmtId="166" formatCode="#,##0.0"/>
    <numFmt numFmtId="167" formatCode="_-* #,##0\ _€_-;\-* #,##0\ _€_-;_-* &quot;-&quot;??\ _€_-;_-@_-"/>
    <numFmt numFmtId="168" formatCode="0.0"/>
  </numFmts>
  <fonts count="29" x14ac:knownFonts="1">
    <font>
      <sz val="11"/>
      <color theme="1"/>
      <name val="Calibri"/>
      <family val="2"/>
      <scheme val="minor"/>
    </font>
    <font>
      <b/>
      <sz val="11"/>
      <color theme="1"/>
      <name val="Calibri"/>
      <family val="2"/>
      <scheme val="minor"/>
    </font>
    <font>
      <b/>
      <sz val="18"/>
      <color theme="1"/>
      <name val="Calibri"/>
      <family val="2"/>
      <scheme val="minor"/>
    </font>
    <font>
      <u/>
      <sz val="11"/>
      <color rgb="FFFF0000"/>
      <name val="Calibri"/>
      <family val="2"/>
      <scheme val="minor"/>
    </font>
    <font>
      <b/>
      <sz val="24"/>
      <color theme="1"/>
      <name val="Calibri"/>
      <family val="2"/>
      <scheme val="minor"/>
    </font>
    <font>
      <u/>
      <sz val="11"/>
      <color theme="10"/>
      <name val="Calibri"/>
      <family val="2"/>
    </font>
    <font>
      <sz val="8"/>
      <color rgb="FF000000"/>
      <name val="Arial"/>
      <family val="2"/>
    </font>
    <font>
      <b/>
      <sz val="16"/>
      <color theme="1"/>
      <name val="Calibri"/>
      <family val="2"/>
      <scheme val="minor"/>
    </font>
    <font>
      <b/>
      <sz val="11"/>
      <name val="Calibri"/>
      <family val="2"/>
      <scheme val="minor"/>
    </font>
    <font>
      <sz val="10"/>
      <name val="Arial"/>
      <family val="2"/>
    </font>
    <font>
      <sz val="6"/>
      <name val="Arial"/>
      <family val="2"/>
    </font>
    <font>
      <b/>
      <sz val="7"/>
      <name val="Arial"/>
      <family val="2"/>
    </font>
    <font>
      <sz val="7"/>
      <name val="Arial"/>
      <family val="2"/>
    </font>
    <font>
      <sz val="8"/>
      <color theme="1"/>
      <name val="Calibri"/>
      <family val="2"/>
      <scheme val="minor"/>
    </font>
    <font>
      <sz val="11"/>
      <color theme="1"/>
      <name val="Calibri"/>
      <family val="2"/>
      <scheme val="minor"/>
    </font>
    <font>
      <b/>
      <sz val="11"/>
      <name val="Arial"/>
      <family val="2"/>
    </font>
    <font>
      <b/>
      <sz val="10"/>
      <name val="Arial"/>
      <family val="2"/>
    </font>
    <font>
      <i/>
      <sz val="10"/>
      <name val="Arial"/>
      <family val="2"/>
    </font>
    <font>
      <b/>
      <sz val="16"/>
      <name val="Arial"/>
      <family val="2"/>
    </font>
    <font>
      <b/>
      <sz val="14"/>
      <color theme="1"/>
      <name val="Calibri"/>
      <family val="2"/>
      <scheme val="minor"/>
    </font>
    <font>
      <sz val="10"/>
      <color theme="1"/>
      <name val="Calibri"/>
      <family val="2"/>
      <scheme val="minor"/>
    </font>
    <font>
      <b/>
      <sz val="11"/>
      <color rgb="FFFF0000"/>
      <name val="Calibri"/>
      <family val="2"/>
      <scheme val="minor"/>
    </font>
    <font>
      <sz val="10"/>
      <name val="Calibri"/>
      <family val="2"/>
      <scheme val="minor"/>
    </font>
    <font>
      <sz val="9"/>
      <name val="Arial"/>
      <family val="2"/>
    </font>
    <font>
      <b/>
      <sz val="9"/>
      <name val="Arial"/>
      <family val="2"/>
    </font>
    <font>
      <sz val="11"/>
      <color rgb="FF000000"/>
      <name val="Calibri"/>
      <family val="2"/>
      <scheme val="minor"/>
    </font>
    <font>
      <sz val="18"/>
      <color theme="1"/>
      <name val="Calibri"/>
      <family val="2"/>
      <scheme val="minor"/>
    </font>
    <font>
      <sz val="9"/>
      <color theme="1"/>
      <name val="Calibri"/>
      <family val="2"/>
      <scheme val="minor"/>
    </font>
    <font>
      <b/>
      <sz val="9"/>
      <color theme="1"/>
      <name val="Calibri"/>
      <family val="2"/>
      <scheme val="minor"/>
    </font>
  </fonts>
  <fills count="22">
    <fill>
      <patternFill patternType="none"/>
    </fill>
    <fill>
      <patternFill patternType="gray125"/>
    </fill>
    <fill>
      <patternFill patternType="solid">
        <fgColor rgb="FFF2F2F2"/>
        <bgColor indexed="64"/>
      </patternFill>
    </fill>
    <fill>
      <patternFill patternType="solid">
        <fgColor rgb="FFD8D8D8"/>
        <bgColor indexed="64"/>
      </patternFill>
    </fill>
    <fill>
      <patternFill patternType="solid">
        <fgColor rgb="FFA5A5A5"/>
        <bgColor indexed="64"/>
      </patternFill>
    </fill>
    <fill>
      <patternFill patternType="solid">
        <fgColor rgb="FFD7E3BC"/>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249977111117893"/>
        <bgColor indexed="64"/>
      </patternFill>
    </fill>
    <fill>
      <patternFill patternType="solid">
        <fgColor rgb="FFFF000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s>
  <cellStyleXfs count="8">
    <xf numFmtId="0" fontId="0" fillId="0" borderId="0"/>
    <xf numFmtId="0" fontId="9" fillId="0" borderId="0"/>
    <xf numFmtId="0" fontId="9" fillId="0" borderId="0"/>
    <xf numFmtId="9" fontId="14" fillId="0" borderId="0" applyFont="0" applyFill="0" applyBorder="0" applyAlignment="0" applyProtection="0"/>
    <xf numFmtId="9" fontId="9" fillId="0" borderId="0" applyFont="0" applyFill="0" applyBorder="0" applyAlignment="0" applyProtection="0"/>
    <xf numFmtId="0" fontId="5" fillId="0" borderId="0" applyNumberFormat="0" applyFill="0" applyBorder="0" applyAlignment="0" applyProtection="0">
      <alignment vertical="top"/>
      <protection locked="0"/>
    </xf>
    <xf numFmtId="43" fontId="14" fillId="0" borderId="0" applyFont="0" applyFill="0" applyBorder="0" applyAlignment="0" applyProtection="0"/>
    <xf numFmtId="0" fontId="9" fillId="0" borderId="0"/>
  </cellStyleXfs>
  <cellXfs count="311">
    <xf numFmtId="0" fontId="0" fillId="0" borderId="0" xfId="0"/>
    <xf numFmtId="0" fontId="0" fillId="0" borderId="0" xfId="0" applyAlignment="1">
      <alignment horizontal="center"/>
    </xf>
    <xf numFmtId="0" fontId="0" fillId="0" borderId="1" xfId="0" applyBorder="1"/>
    <xf numFmtId="0" fontId="0" fillId="0" borderId="0" xfId="0" applyBorder="1"/>
    <xf numFmtId="0" fontId="0" fillId="0" borderId="4" xfId="0" applyBorder="1"/>
    <xf numFmtId="0" fontId="1" fillId="2" borderId="6" xfId="0" applyFont="1" applyFill="1" applyBorder="1" applyAlignment="1">
      <alignment horizontal="center" vertical="center"/>
    </xf>
    <xf numFmtId="0" fontId="1" fillId="4" borderId="0" xfId="0" applyFont="1" applyFill="1" applyAlignment="1">
      <alignment horizontal="center"/>
    </xf>
    <xf numFmtId="0" fontId="0" fillId="5" borderId="0" xfId="0" applyFill="1" applyAlignment="1">
      <alignment horizontal="left" vertical="center"/>
    </xf>
    <xf numFmtId="0" fontId="0" fillId="5" borderId="0" xfId="0" applyFill="1"/>
    <xf numFmtId="0" fontId="3" fillId="0" borderId="0" xfId="0" applyFont="1"/>
    <xf numFmtId="0" fontId="1" fillId="2" borderId="6" xfId="0" applyFont="1" applyFill="1" applyBorder="1" applyAlignment="1">
      <alignment vertical="center" wrapText="1"/>
    </xf>
    <xf numFmtId="0" fontId="1" fillId="2" borderId="6" xfId="0" applyFont="1" applyFill="1" applyBorder="1" applyAlignment="1">
      <alignment horizontal="center" vertical="center" wrapText="1"/>
    </xf>
    <xf numFmtId="0" fontId="0" fillId="0" borderId="8" xfId="0" applyBorder="1"/>
    <xf numFmtId="0" fontId="0" fillId="0" borderId="11" xfId="0" applyBorder="1"/>
    <xf numFmtId="0" fontId="0" fillId="0" borderId="12" xfId="0" applyBorder="1" applyAlignment="1">
      <alignment horizontal="center"/>
    </xf>
    <xf numFmtId="0" fontId="0" fillId="0" borderId="14" xfId="0" applyBorder="1" applyAlignment="1">
      <alignment horizontal="center"/>
    </xf>
    <xf numFmtId="0" fontId="0" fillId="0" borderId="16" xfId="0" applyBorder="1"/>
    <xf numFmtId="0" fontId="0" fillId="0" borderId="17" xfId="0" applyBorder="1"/>
    <xf numFmtId="0" fontId="0" fillId="0" borderId="19" xfId="0" applyBorder="1"/>
    <xf numFmtId="0" fontId="0" fillId="0" borderId="20"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0" xfId="0" applyAlignment="1">
      <alignment horizontal="left"/>
    </xf>
    <xf numFmtId="0" fontId="1" fillId="0" borderId="0" xfId="0" applyFont="1" applyAlignment="1">
      <alignment horizontal="left"/>
    </xf>
    <xf numFmtId="0" fontId="1" fillId="0" borderId="0" xfId="0" applyFont="1"/>
    <xf numFmtId="0" fontId="0" fillId="0" borderId="8" xfId="0" applyBorder="1" applyAlignment="1"/>
    <xf numFmtId="0" fontId="0" fillId="0" borderId="9" xfId="0" applyBorder="1" applyAlignment="1"/>
    <xf numFmtId="0" fontId="0" fillId="0" borderId="10" xfId="0" applyBorder="1" applyAlignment="1"/>
    <xf numFmtId="0" fontId="0" fillId="0" borderId="11" xfId="0" applyBorder="1" applyAlignment="1"/>
    <xf numFmtId="0" fontId="0" fillId="0" borderId="0" xfId="0" applyAlignment="1"/>
    <xf numFmtId="0" fontId="1" fillId="2" borderId="3" xfId="0" applyFont="1" applyFill="1" applyBorder="1" applyAlignment="1">
      <alignment vertical="center"/>
    </xf>
    <xf numFmtId="0" fontId="0" fillId="0" borderId="5" xfId="0" applyBorder="1" applyAlignment="1"/>
    <xf numFmtId="0" fontId="0" fillId="0" borderId="18" xfId="0" applyBorder="1" applyAlignment="1"/>
    <xf numFmtId="0" fontId="0" fillId="0" borderId="1" xfId="0" applyBorder="1" applyAlignment="1"/>
    <xf numFmtId="0" fontId="0" fillId="0" borderId="19" xfId="0" applyBorder="1" applyAlignment="1"/>
    <xf numFmtId="0" fontId="0" fillId="0" borderId="0" xfId="0" applyBorder="1" applyAlignment="1"/>
    <xf numFmtId="0" fontId="6" fillId="0" borderId="0" xfId="0" applyFont="1"/>
    <xf numFmtId="0" fontId="0" fillId="0" borderId="0" xfId="0" applyAlignment="1">
      <alignment vertical="center"/>
    </xf>
    <xf numFmtId="0" fontId="1" fillId="6"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xf>
    <xf numFmtId="0" fontId="0" fillId="0" borderId="26"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5" xfId="0" applyBorder="1" applyAlignment="1">
      <alignment vertical="center"/>
    </xf>
    <xf numFmtId="0" fontId="0" fillId="0" borderId="35"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6" xfId="0" applyBorder="1" applyAlignment="1">
      <alignment vertical="center"/>
    </xf>
    <xf numFmtId="0" fontId="0" fillId="0" borderId="30" xfId="0" applyBorder="1"/>
    <xf numFmtId="0" fontId="0" fillId="0" borderId="31" xfId="0" applyBorder="1"/>
    <xf numFmtId="0" fontId="8" fillId="6" borderId="1" xfId="0" applyFont="1" applyFill="1" applyBorder="1"/>
    <xf numFmtId="0" fontId="8"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9" fillId="0" borderId="0" xfId="1"/>
    <xf numFmtId="0" fontId="10" fillId="0" borderId="30" xfId="2" applyFont="1" applyBorder="1"/>
    <xf numFmtId="0" fontId="13" fillId="0" borderId="0" xfId="0" applyFont="1" applyAlignment="1">
      <alignment vertical="center"/>
    </xf>
    <xf numFmtId="0" fontId="9" fillId="0" borderId="0" xfId="1" applyAlignment="1">
      <alignment horizontal="center"/>
    </xf>
    <xf numFmtId="9" fontId="9" fillId="0" borderId="8" xfId="3" applyNumberFormat="1" applyFont="1" applyBorder="1" applyAlignment="1">
      <alignment horizontal="center"/>
    </xf>
    <xf numFmtId="9" fontId="9" fillId="0" borderId="0" xfId="3" applyNumberFormat="1" applyFont="1" applyBorder="1" applyAlignment="1">
      <alignment horizontal="center"/>
    </xf>
    <xf numFmtId="3" fontId="9" fillId="0" borderId="0" xfId="1" applyNumberFormat="1" applyBorder="1"/>
    <xf numFmtId="9" fontId="9" fillId="0" borderId="16" xfId="3" applyNumberFormat="1" applyFont="1" applyBorder="1" applyAlignment="1">
      <alignment horizontal="center"/>
    </xf>
    <xf numFmtId="3" fontId="9" fillId="0" borderId="16" xfId="1" applyNumberFormat="1" applyBorder="1"/>
    <xf numFmtId="9" fontId="9" fillId="0" borderId="40" xfId="3" applyFont="1" applyBorder="1"/>
    <xf numFmtId="3" fontId="12" fillId="10" borderId="0" xfId="2" applyNumberFormat="1" applyFont="1" applyFill="1" applyBorder="1" applyAlignment="1">
      <alignment horizontal="center"/>
    </xf>
    <xf numFmtId="3" fontId="9" fillId="0" borderId="0" xfId="1" applyNumberFormat="1" applyBorder="1" applyAlignment="1">
      <alignment horizontal="center"/>
    </xf>
    <xf numFmtId="0" fontId="11" fillId="0" borderId="30" xfId="2" quotePrefix="1" applyFont="1" applyBorder="1" applyAlignment="1">
      <alignment horizontal="center"/>
    </xf>
    <xf numFmtId="0" fontId="11" fillId="0" borderId="39" xfId="2" quotePrefix="1" applyFont="1" applyBorder="1" applyAlignment="1">
      <alignment horizontal="center"/>
    </xf>
    <xf numFmtId="3" fontId="12" fillId="10" borderId="16" xfId="2" applyNumberFormat="1" applyFont="1" applyFill="1" applyBorder="1" applyAlignment="1">
      <alignment horizontal="center"/>
    </xf>
    <xf numFmtId="3" fontId="9" fillId="0" borderId="16" xfId="1" applyNumberFormat="1" applyBorder="1" applyAlignment="1">
      <alignment horizontal="center"/>
    </xf>
    <xf numFmtId="3" fontId="11" fillId="10" borderId="0" xfId="2" applyNumberFormat="1" applyFont="1" applyFill="1" applyBorder="1" applyAlignment="1">
      <alignment horizontal="center"/>
    </xf>
    <xf numFmtId="9" fontId="9" fillId="0" borderId="4" xfId="3" applyFont="1" applyBorder="1" applyAlignment="1">
      <alignment horizontal="center"/>
    </xf>
    <xf numFmtId="9" fontId="9" fillId="0" borderId="17" xfId="3" applyFont="1" applyBorder="1" applyAlignment="1">
      <alignment horizontal="center"/>
    </xf>
    <xf numFmtId="164" fontId="9" fillId="0" borderId="0" xfId="3" applyNumberFormat="1" applyFont="1" applyBorder="1" applyAlignment="1">
      <alignment horizontal="center"/>
    </xf>
    <xf numFmtId="10" fontId="9" fillId="0" borderId="0" xfId="3" applyNumberFormat="1" applyFont="1" applyBorder="1" applyAlignment="1">
      <alignment horizontal="center"/>
    </xf>
    <xf numFmtId="165" fontId="9" fillId="0" borderId="0" xfId="3" applyNumberFormat="1" applyFont="1" applyBorder="1" applyAlignment="1">
      <alignment horizontal="center"/>
    </xf>
    <xf numFmtId="3" fontId="12" fillId="10" borderId="28" xfId="2" applyNumberFormat="1" applyFont="1" applyFill="1" applyBorder="1" applyAlignment="1">
      <alignment horizontal="center"/>
    </xf>
    <xf numFmtId="9" fontId="9" fillId="0" borderId="28" xfId="3" applyNumberFormat="1" applyFont="1" applyBorder="1" applyAlignment="1">
      <alignment horizontal="center"/>
    </xf>
    <xf numFmtId="3" fontId="9" fillId="0" borderId="28" xfId="1" applyNumberFormat="1" applyBorder="1" applyAlignment="1">
      <alignment horizontal="center"/>
    </xf>
    <xf numFmtId="9" fontId="9" fillId="0" borderId="29" xfId="3" applyFont="1" applyBorder="1" applyAlignment="1">
      <alignment horizontal="center"/>
    </xf>
    <xf numFmtId="0" fontId="10" fillId="0" borderId="31" xfId="2" applyFont="1" applyBorder="1"/>
    <xf numFmtId="0" fontId="11" fillId="0" borderId="31" xfId="2" quotePrefix="1" applyFont="1" applyBorder="1" applyAlignment="1">
      <alignment horizontal="center"/>
    </xf>
    <xf numFmtId="0" fontId="9" fillId="6" borderId="42" xfId="1" applyFill="1" applyBorder="1" applyAlignment="1">
      <alignment horizontal="center" vertical="center" wrapText="1"/>
    </xf>
    <xf numFmtId="0" fontId="9" fillId="6" borderId="43" xfId="1" applyFill="1" applyBorder="1" applyAlignment="1">
      <alignment horizontal="center" vertical="center" wrapText="1"/>
    </xf>
    <xf numFmtId="0" fontId="9" fillId="6" borderId="41" xfId="1" applyFill="1" applyBorder="1" applyAlignment="1">
      <alignment horizontal="center" vertical="center" wrapText="1"/>
    </xf>
    <xf numFmtId="0" fontId="9" fillId="0" borderId="0" xfId="1" applyAlignment="1">
      <alignment horizontal="center" vertical="center" wrapText="1"/>
    </xf>
    <xf numFmtId="9" fontId="9" fillId="11" borderId="38" xfId="3" applyFont="1" applyFill="1" applyBorder="1" applyAlignment="1">
      <alignment horizontal="center"/>
    </xf>
    <xf numFmtId="9" fontId="9" fillId="11" borderId="40" xfId="3" applyFont="1" applyFill="1" applyBorder="1" applyAlignment="1">
      <alignment horizontal="center"/>
    </xf>
    <xf numFmtId="9" fontId="9" fillId="0" borderId="4" xfId="3" applyFont="1" applyBorder="1"/>
    <xf numFmtId="3" fontId="9" fillId="0" borderId="28" xfId="1" applyNumberFormat="1" applyBorder="1"/>
    <xf numFmtId="9" fontId="9" fillId="0" borderId="29" xfId="3" applyFont="1" applyBorder="1"/>
    <xf numFmtId="0" fontId="9" fillId="6" borderId="33" xfId="1" applyFill="1" applyBorder="1" applyAlignment="1">
      <alignment horizontal="center" vertical="center" wrapText="1"/>
    </xf>
    <xf numFmtId="0" fontId="9" fillId="6" borderId="34" xfId="1" applyFill="1" applyBorder="1" applyAlignment="1">
      <alignment horizontal="center" vertical="center" wrapText="1"/>
    </xf>
    <xf numFmtId="0" fontId="11" fillId="10" borderId="36" xfId="2" quotePrefix="1" applyFont="1" applyFill="1" applyBorder="1" applyAlignment="1">
      <alignment horizontal="center"/>
    </xf>
    <xf numFmtId="3" fontId="12" fillId="10" borderId="8" xfId="2" applyNumberFormat="1" applyFont="1" applyFill="1" applyBorder="1" applyAlignment="1">
      <alignment horizontal="center"/>
    </xf>
    <xf numFmtId="3" fontId="9" fillId="0" borderId="8" xfId="1" applyNumberFormat="1" applyBorder="1" applyAlignment="1">
      <alignment horizontal="center"/>
    </xf>
    <xf numFmtId="9" fontId="9" fillId="11" borderId="37" xfId="3" applyFont="1" applyFill="1" applyBorder="1" applyAlignment="1">
      <alignment horizontal="center"/>
    </xf>
    <xf numFmtId="0" fontId="9" fillId="0" borderId="8" xfId="1" applyBorder="1"/>
    <xf numFmtId="0" fontId="9" fillId="0" borderId="37" xfId="1" applyBorder="1"/>
    <xf numFmtId="9" fontId="9" fillId="11" borderId="38" xfId="3" applyFont="1" applyFill="1" applyBorder="1"/>
    <xf numFmtId="9" fontId="9" fillId="11" borderId="40" xfId="3" applyFont="1" applyFill="1" applyBorder="1"/>
    <xf numFmtId="0" fontId="10" fillId="12" borderId="7" xfId="2" applyFont="1" applyFill="1" applyBorder="1"/>
    <xf numFmtId="0" fontId="10" fillId="14" borderId="15" xfId="2" applyFont="1" applyFill="1" applyBorder="1"/>
    <xf numFmtId="0" fontId="10" fillId="11" borderId="13" xfId="2" applyFont="1" applyFill="1" applyBorder="1"/>
    <xf numFmtId="0" fontId="10" fillId="11" borderId="15" xfId="2" applyFont="1" applyFill="1" applyBorder="1"/>
    <xf numFmtId="0" fontId="10" fillId="13" borderId="13" xfId="2" applyFont="1" applyFill="1" applyBorder="1"/>
    <xf numFmtId="0" fontId="10" fillId="13" borderId="15" xfId="2" applyFont="1" applyFill="1" applyBorder="1"/>
    <xf numFmtId="9" fontId="9" fillId="0" borderId="0" xfId="3" applyFont="1" applyBorder="1"/>
    <xf numFmtId="9" fontId="9" fillId="0" borderId="16" xfId="3" applyFont="1" applyBorder="1"/>
    <xf numFmtId="9" fontId="9" fillId="0" borderId="28" xfId="3" applyFont="1" applyBorder="1"/>
    <xf numFmtId="9" fontId="9" fillId="14" borderId="16" xfId="3" applyFont="1" applyFill="1" applyBorder="1"/>
    <xf numFmtId="0" fontId="11" fillId="0" borderId="0" xfId="2" applyFont="1" applyBorder="1" applyAlignment="1">
      <alignment horizontal="right"/>
    </xf>
    <xf numFmtId="0" fontId="11" fillId="0" borderId="0" xfId="1" applyFont="1" applyBorder="1" applyAlignment="1">
      <alignment horizontal="center"/>
    </xf>
    <xf numFmtId="0" fontId="11" fillId="0" borderId="0" xfId="1" applyFont="1" applyBorder="1" applyAlignment="1">
      <alignment horizontal="right"/>
    </xf>
    <xf numFmtId="3" fontId="11" fillId="0" borderId="0" xfId="1" applyNumberFormat="1" applyFont="1" applyBorder="1" applyAlignment="1">
      <alignment horizontal="center"/>
    </xf>
    <xf numFmtId="0" fontId="9" fillId="0" borderId="0" xfId="1" applyAlignment="1">
      <alignment horizontal="center" vertical="center"/>
    </xf>
    <xf numFmtId="9" fontId="9" fillId="0" borderId="0" xfId="3" applyFont="1" applyAlignment="1">
      <alignment horizontal="center" vertical="center"/>
    </xf>
    <xf numFmtId="0" fontId="0" fillId="0" borderId="0" xfId="0" quotePrefix="1" applyAlignment="1">
      <alignment horizontal="center" vertical="center" wrapText="1"/>
    </xf>
    <xf numFmtId="0" fontId="0" fillId="0" borderId="0" xfId="0" quotePrefix="1"/>
    <xf numFmtId="0" fontId="9" fillId="15" borderId="0" xfId="1" applyFill="1" applyAlignment="1">
      <alignment wrapText="1"/>
    </xf>
    <xf numFmtId="0" fontId="9" fillId="0" borderId="0" xfId="1" applyAlignment="1">
      <alignment wrapText="1"/>
    </xf>
    <xf numFmtId="166" fontId="9" fillId="0" borderId="0" xfId="1" applyNumberFormat="1" applyAlignment="1">
      <alignment horizontal="left" vertical="center" wrapText="1"/>
    </xf>
    <xf numFmtId="166" fontId="9" fillId="16" borderId="0" xfId="1" applyNumberFormat="1" applyFill="1"/>
    <xf numFmtId="0" fontId="9" fillId="0" borderId="0" xfId="1" applyAlignment="1">
      <alignment horizontal="left" wrapText="1"/>
    </xf>
    <xf numFmtId="0" fontId="9" fillId="6" borderId="45" xfId="1" applyFill="1" applyBorder="1" applyAlignment="1">
      <alignment wrapText="1"/>
    </xf>
    <xf numFmtId="0" fontId="16" fillId="6" borderId="40" xfId="1" applyFont="1" applyFill="1" applyBorder="1" applyAlignment="1">
      <alignment wrapText="1"/>
    </xf>
    <xf numFmtId="166" fontId="9" fillId="15" borderId="0" xfId="1" applyNumberFormat="1" applyFill="1" applyAlignment="1">
      <alignment wrapText="1"/>
    </xf>
    <xf numFmtId="166" fontId="9" fillId="0" borderId="46" xfId="1" applyNumberFormat="1" applyBorder="1" applyAlignment="1">
      <alignment horizontal="left" vertical="center" wrapText="1"/>
    </xf>
    <xf numFmtId="166" fontId="9" fillId="16" borderId="0" xfId="1" applyNumberFormat="1" applyFill="1" applyBorder="1"/>
    <xf numFmtId="0" fontId="9" fillId="0" borderId="0" xfId="1" applyBorder="1" applyAlignment="1">
      <alignment wrapText="1"/>
    </xf>
    <xf numFmtId="166" fontId="9" fillId="16" borderId="38" xfId="1" applyNumberFormat="1" applyFill="1" applyBorder="1" applyAlignment="1">
      <alignment wrapText="1"/>
    </xf>
    <xf numFmtId="166" fontId="9" fillId="0" borderId="46" xfId="1" applyNumberFormat="1" applyFont="1" applyBorder="1" applyAlignment="1">
      <alignment horizontal="left" vertical="center" wrapText="1"/>
    </xf>
    <xf numFmtId="166" fontId="9" fillId="0" borderId="46" xfId="1" applyNumberFormat="1" applyBorder="1" applyAlignment="1">
      <alignment horizontal="right" vertical="center" wrapText="1"/>
    </xf>
    <xf numFmtId="0" fontId="9" fillId="0" borderId="38" xfId="1" applyBorder="1" applyAlignment="1">
      <alignment wrapText="1"/>
    </xf>
    <xf numFmtId="166" fontId="16" fillId="0" borderId="46" xfId="1" applyNumberFormat="1" applyFont="1" applyBorder="1" applyAlignment="1">
      <alignment horizontal="right" vertical="center" wrapText="1"/>
    </xf>
    <xf numFmtId="0" fontId="9" fillId="0" borderId="46" xfId="1" applyBorder="1" applyAlignment="1">
      <alignment wrapText="1"/>
    </xf>
    <xf numFmtId="166" fontId="9" fillId="0" borderId="0" xfId="1" applyNumberFormat="1" applyAlignment="1">
      <alignment wrapText="1"/>
    </xf>
    <xf numFmtId="166" fontId="16" fillId="0" borderId="0" xfId="1" applyNumberFormat="1" applyFont="1" applyAlignment="1">
      <alignment horizontal="right" vertical="center" wrapText="1"/>
    </xf>
    <xf numFmtId="166" fontId="16" fillId="0" borderId="0" xfId="1" applyNumberFormat="1" applyFont="1" applyAlignment="1">
      <alignment horizontal="left" vertical="center" wrapText="1"/>
    </xf>
    <xf numFmtId="0" fontId="9" fillId="0" borderId="0" xfId="1" applyFont="1"/>
    <xf numFmtId="166" fontId="9" fillId="0" borderId="0" xfId="1" applyNumberFormat="1"/>
    <xf numFmtId="164" fontId="0" fillId="0" borderId="0" xfId="4" applyNumberFormat="1" applyFont="1"/>
    <xf numFmtId="166" fontId="17" fillId="0" borderId="0" xfId="1" applyNumberFormat="1" applyFont="1" applyAlignment="1">
      <alignment horizontal="left" vertical="center" wrapText="1"/>
    </xf>
    <xf numFmtId="166" fontId="9" fillId="15" borderId="0" xfId="1" applyNumberFormat="1" applyFill="1"/>
    <xf numFmtId="0" fontId="18" fillId="15" borderId="0" xfId="1" applyFont="1" applyFill="1" applyAlignment="1">
      <alignment horizontal="center" wrapText="1"/>
    </xf>
    <xf numFmtId="0" fontId="9" fillId="0" borderId="0" xfId="1" applyAlignment="1"/>
    <xf numFmtId="0" fontId="16" fillId="6" borderId="1" xfId="1" applyFont="1" applyFill="1" applyBorder="1" applyAlignment="1">
      <alignment wrapText="1"/>
    </xf>
    <xf numFmtId="0" fontId="16" fillId="6" borderId="1" xfId="1" applyFont="1" applyFill="1" applyBorder="1" applyAlignment="1">
      <alignment horizontal="left"/>
    </xf>
    <xf numFmtId="166" fontId="16" fillId="16" borderId="16" xfId="1" applyNumberFormat="1" applyFont="1" applyFill="1" applyBorder="1"/>
    <xf numFmtId="166" fontId="16" fillId="0" borderId="16" xfId="1" applyNumberFormat="1" applyFont="1" applyBorder="1" applyAlignment="1">
      <alignment wrapText="1"/>
    </xf>
    <xf numFmtId="0" fontId="9" fillId="6" borderId="22" xfId="1" applyFill="1" applyBorder="1" applyAlignment="1">
      <alignment wrapText="1"/>
    </xf>
    <xf numFmtId="0" fontId="16" fillId="6" borderId="14" xfId="1" applyFont="1" applyFill="1" applyBorder="1" applyAlignment="1">
      <alignment wrapText="1"/>
    </xf>
    <xf numFmtId="166" fontId="9" fillId="0" borderId="38" xfId="1" applyNumberFormat="1" applyBorder="1" applyAlignment="1">
      <alignment wrapText="1"/>
    </xf>
    <xf numFmtId="0" fontId="9" fillId="0" borderId="45" xfId="1" applyBorder="1" applyAlignment="1">
      <alignment wrapText="1"/>
    </xf>
    <xf numFmtId="0" fontId="9" fillId="0" borderId="16" xfId="1" applyBorder="1" applyAlignment="1">
      <alignment wrapText="1"/>
    </xf>
    <xf numFmtId="0" fontId="9" fillId="0" borderId="40" xfId="1" applyBorder="1" applyAlignment="1">
      <alignment wrapText="1"/>
    </xf>
    <xf numFmtId="0" fontId="9" fillId="0" borderId="46" xfId="1" applyBorder="1" applyAlignment="1">
      <alignment horizontal="left" wrapText="1"/>
    </xf>
    <xf numFmtId="166" fontId="16" fillId="0" borderId="45" xfId="1" applyNumberFormat="1" applyFont="1" applyBorder="1" applyAlignment="1">
      <alignment horizontal="right" vertical="center" wrapText="1"/>
    </xf>
    <xf numFmtId="166" fontId="16" fillId="0" borderId="16" xfId="1" applyNumberFormat="1" applyFont="1" applyBorder="1" applyAlignment="1">
      <alignment horizontal="right" vertical="center" wrapText="1"/>
    </xf>
    <xf numFmtId="166" fontId="9" fillId="0" borderId="46" xfId="1" applyNumberFormat="1" applyBorder="1" applyAlignment="1">
      <alignment horizontal="left" vertical="center"/>
    </xf>
    <xf numFmtId="166" fontId="16" fillId="17" borderId="16" xfId="1" applyNumberFormat="1" applyFont="1" applyFill="1" applyBorder="1" applyAlignment="1">
      <alignment wrapText="1"/>
    </xf>
    <xf numFmtId="166" fontId="16" fillId="17" borderId="40" xfId="1" applyNumberFormat="1" applyFont="1" applyFill="1" applyBorder="1" applyAlignment="1">
      <alignment wrapText="1"/>
    </xf>
    <xf numFmtId="0" fontId="15" fillId="17" borderId="0" xfId="1" applyFont="1" applyFill="1" applyAlignment="1">
      <alignment wrapText="1"/>
    </xf>
    <xf numFmtId="0" fontId="19" fillId="0" borderId="0" xfId="0" applyFont="1"/>
    <xf numFmtId="0" fontId="20" fillId="0" borderId="0" xfId="0" applyFont="1"/>
    <xf numFmtId="0" fontId="1" fillId="6" borderId="1" xfId="0" applyFont="1" applyFill="1" applyBorder="1" applyAlignment="1">
      <alignment horizontal="center"/>
    </xf>
    <xf numFmtId="0" fontId="0" fillId="0" borderId="1" xfId="0" applyBorder="1" applyAlignment="1">
      <alignment horizontal="center"/>
    </xf>
    <xf numFmtId="0" fontId="1" fillId="13" borderId="1" xfId="0" applyFont="1" applyFill="1" applyBorder="1" applyAlignment="1">
      <alignment horizontal="center"/>
    </xf>
    <xf numFmtId="167" fontId="0" fillId="0" borderId="0" xfId="6" applyNumberFormat="1" applyFont="1" applyAlignment="1">
      <alignment horizontal="center"/>
    </xf>
    <xf numFmtId="167" fontId="0" fillId="0" borderId="0" xfId="0" applyNumberFormat="1"/>
    <xf numFmtId="167" fontId="0" fillId="0" borderId="0" xfId="6" applyNumberFormat="1" applyFont="1"/>
    <xf numFmtId="167" fontId="0" fillId="0" borderId="0" xfId="6" applyNumberFormat="1" applyFont="1" applyAlignment="1">
      <alignment horizontal="left"/>
    </xf>
    <xf numFmtId="0" fontId="0" fillId="0" borderId="0" xfId="0" applyAlignment="1">
      <alignment horizontal="left" vertical="center"/>
    </xf>
    <xf numFmtId="0" fontId="1" fillId="2" borderId="3" xfId="0" applyFont="1" applyFill="1" applyBorder="1" applyAlignment="1">
      <alignment horizontal="center" vertical="center" wrapText="1"/>
    </xf>
    <xf numFmtId="0" fontId="9" fillId="18" borderId="0" xfId="1" applyFont="1" applyFill="1" applyAlignment="1">
      <alignment horizontal="center"/>
    </xf>
    <xf numFmtId="0" fontId="9" fillId="18" borderId="0" xfId="1" applyFont="1" applyFill="1" applyAlignment="1">
      <alignment horizontal="left"/>
    </xf>
    <xf numFmtId="0" fontId="9" fillId="18" borderId="0" xfId="1" applyFill="1"/>
    <xf numFmtId="0" fontId="9" fillId="18" borderId="0" xfId="1" applyFill="1" applyAlignment="1">
      <alignment horizontal="center" vertical="center"/>
    </xf>
    <xf numFmtId="9" fontId="16" fillId="18" borderId="0" xfId="1" applyNumberFormat="1" applyFont="1" applyFill="1" applyAlignment="1">
      <alignment horizontal="center"/>
    </xf>
    <xf numFmtId="1" fontId="9" fillId="0" borderId="8" xfId="3" applyNumberFormat="1" applyFont="1" applyBorder="1" applyAlignment="1">
      <alignment horizontal="center"/>
    </xf>
    <xf numFmtId="1" fontId="9" fillId="0" borderId="0" xfId="3" applyNumberFormat="1" applyFont="1" applyBorder="1" applyAlignment="1">
      <alignment horizontal="center"/>
    </xf>
    <xf numFmtId="1" fontId="9" fillId="0" borderId="16" xfId="3" applyNumberFormat="1" applyFont="1" applyBorder="1" applyAlignment="1">
      <alignment horizontal="center"/>
    </xf>
    <xf numFmtId="1" fontId="9" fillId="0" borderId="28" xfId="3" applyNumberFormat="1" applyFont="1" applyBorder="1" applyAlignment="1">
      <alignment horizontal="center"/>
    </xf>
    <xf numFmtId="1" fontId="9" fillId="0" borderId="0" xfId="1" applyNumberFormat="1" applyAlignment="1">
      <alignment horizontal="center"/>
    </xf>
    <xf numFmtId="0" fontId="0" fillId="6" borderId="1" xfId="0" applyFill="1" applyBorder="1" applyAlignment="1">
      <alignment horizontal="center" vertical="center" wrapText="1"/>
    </xf>
    <xf numFmtId="9" fontId="0" fillId="0" borderId="1" xfId="3" applyFont="1" applyBorder="1" applyAlignment="1">
      <alignment horizontal="center"/>
    </xf>
    <xf numFmtId="9" fontId="0" fillId="0" borderId="1" xfId="0" applyNumberFormat="1" applyBorder="1" applyAlignment="1">
      <alignment horizontal="center"/>
    </xf>
    <xf numFmtId="9" fontId="0" fillId="0" borderId="1" xfId="3" applyNumberFormat="1" applyFont="1" applyBorder="1" applyAlignment="1">
      <alignment horizontal="center"/>
    </xf>
    <xf numFmtId="9" fontId="21" fillId="19" borderId="1" xfId="0" applyNumberFormat="1" applyFont="1" applyFill="1" applyBorder="1" applyAlignment="1">
      <alignment horizontal="center"/>
    </xf>
    <xf numFmtId="0" fontId="21" fillId="19" borderId="1" xfId="0" applyFont="1" applyFill="1" applyBorder="1" applyAlignment="1">
      <alignment horizontal="right"/>
    </xf>
    <xf numFmtId="0" fontId="0" fillId="0" borderId="1" xfId="0" applyBorder="1" applyAlignment="1">
      <alignment horizontal="right"/>
    </xf>
    <xf numFmtId="0" fontId="1" fillId="6" borderId="1" xfId="0" applyFont="1" applyFill="1" applyBorder="1"/>
    <xf numFmtId="10" fontId="0" fillId="0" borderId="1" xfId="0" applyNumberFormat="1" applyBorder="1" applyAlignment="1">
      <alignment horizontal="center"/>
    </xf>
    <xf numFmtId="0" fontId="0" fillId="19" borderId="1" xfId="0" applyFill="1" applyBorder="1"/>
    <xf numFmtId="10" fontId="0" fillId="19" borderId="1" xfId="0" applyNumberFormat="1" applyFill="1" applyBorder="1" applyAlignment="1">
      <alignment horizontal="center"/>
    </xf>
    <xf numFmtId="9" fontId="0" fillId="19" borderId="1" xfId="0" applyNumberFormat="1" applyFill="1" applyBorder="1" applyAlignment="1">
      <alignment horizontal="center"/>
    </xf>
    <xf numFmtId="0" fontId="0" fillId="0" borderId="1" xfId="0" applyBorder="1" applyAlignment="1">
      <alignment horizontal="center" vertical="center"/>
    </xf>
    <xf numFmtId="10" fontId="0" fillId="0" borderId="1" xfId="0" applyNumberFormat="1" applyBorder="1" applyAlignment="1">
      <alignment horizontal="center" vertical="center"/>
    </xf>
    <xf numFmtId="9" fontId="0" fillId="0" borderId="1" xfId="0" applyNumberFormat="1" applyBorder="1" applyAlignment="1">
      <alignment horizontal="center" vertical="center"/>
    </xf>
    <xf numFmtId="9" fontId="0" fillId="0" borderId="1" xfId="0" applyNumberFormat="1" applyBorder="1"/>
    <xf numFmtId="0" fontId="1" fillId="19" borderId="1" xfId="0" applyFont="1" applyFill="1" applyBorder="1"/>
    <xf numFmtId="9" fontId="1" fillId="19" borderId="1" xfId="0" applyNumberFormat="1" applyFont="1" applyFill="1" applyBorder="1"/>
    <xf numFmtId="43" fontId="0" fillId="0" borderId="1" xfId="6" applyFont="1" applyBorder="1"/>
    <xf numFmtId="164" fontId="0" fillId="0" borderId="1" xfId="3" applyNumberFormat="1" applyFont="1" applyBorder="1" applyAlignment="1">
      <alignment horizontal="center"/>
    </xf>
    <xf numFmtId="9" fontId="1" fillId="20" borderId="1" xfId="0" applyNumberFormat="1" applyFont="1" applyFill="1" applyBorder="1" applyAlignment="1">
      <alignment horizontal="center"/>
    </xf>
    <xf numFmtId="0" fontId="1" fillId="20" borderId="1" xfId="0" applyFont="1" applyFill="1" applyBorder="1" applyAlignment="1">
      <alignment horizontal="right"/>
    </xf>
    <xf numFmtId="9" fontId="0" fillId="0" borderId="1" xfId="3" applyFont="1" applyBorder="1" applyAlignment="1">
      <alignment horizontal="center" vertical="center"/>
    </xf>
    <xf numFmtId="0" fontId="1" fillId="6" borderId="1" xfId="0" applyFont="1" applyFill="1" applyBorder="1" applyAlignment="1">
      <alignment horizontal="center" vertical="center"/>
    </xf>
    <xf numFmtId="9" fontId="0" fillId="0" borderId="0" xfId="3" applyFont="1" applyAlignment="1">
      <alignment horizontal="center"/>
    </xf>
    <xf numFmtId="164" fontId="0" fillId="0" borderId="0" xfId="3" applyNumberFormat="1" applyFont="1"/>
    <xf numFmtId="9" fontId="1" fillId="0" borderId="1" xfId="3" applyNumberFormat="1" applyFont="1" applyFill="1" applyBorder="1" applyAlignment="1">
      <alignment horizontal="center"/>
    </xf>
    <xf numFmtId="164" fontId="0" fillId="0" borderId="1" xfId="0" applyNumberFormat="1" applyBorder="1" applyAlignment="1">
      <alignment horizontal="center"/>
    </xf>
    <xf numFmtId="0" fontId="0" fillId="0" borderId="1" xfId="0" applyFill="1" applyBorder="1" applyAlignment="1">
      <alignment horizontal="center"/>
    </xf>
    <xf numFmtId="164" fontId="0" fillId="11" borderId="1" xfId="0" applyNumberFormat="1" applyFill="1" applyBorder="1" applyAlignment="1">
      <alignment horizontal="center"/>
    </xf>
    <xf numFmtId="43" fontId="0" fillId="0" borderId="0" xfId="0" applyNumberFormat="1" applyAlignment="1">
      <alignment horizontal="center"/>
    </xf>
    <xf numFmtId="0" fontId="0" fillId="0" borderId="1" xfId="3" applyNumberFormat="1" applyFont="1" applyBorder="1" applyAlignment="1">
      <alignment horizontal="center"/>
    </xf>
    <xf numFmtId="0" fontId="0" fillId="0" borderId="0" xfId="0" applyAlignment="1">
      <alignment horizontal="right"/>
    </xf>
    <xf numFmtId="9" fontId="0" fillId="21" borderId="0" xfId="0" applyNumberFormat="1" applyFill="1"/>
    <xf numFmtId="0" fontId="0" fillId="0" borderId="24" xfId="0" applyBorder="1" applyAlignment="1"/>
    <xf numFmtId="0" fontId="0" fillId="0" borderId="25" xfId="0" applyBorder="1" applyAlignment="1"/>
    <xf numFmtId="0" fontId="0" fillId="0" borderId="24" xfId="0" applyBorder="1" applyAlignment="1">
      <alignment horizontal="center"/>
    </xf>
    <xf numFmtId="0" fontId="11" fillId="0" borderId="30" xfId="2" quotePrefix="1" applyFont="1" applyBorder="1" applyAlignment="1">
      <alignment horizontal="left"/>
    </xf>
    <xf numFmtId="3" fontId="22" fillId="0" borderId="1" xfId="2" applyNumberFormat="1" applyFont="1" applyBorder="1" applyAlignment="1">
      <alignment horizontal="center"/>
    </xf>
    <xf numFmtId="0" fontId="20" fillId="0" borderId="1" xfId="0" applyFont="1" applyBorder="1" applyAlignment="1">
      <alignment horizontal="center"/>
    </xf>
    <xf numFmtId="168" fontId="20" fillId="0" borderId="1" xfId="0" applyNumberFormat="1" applyFont="1" applyBorder="1" applyAlignment="1">
      <alignment horizontal="center"/>
    </xf>
    <xf numFmtId="1" fontId="0" fillId="0" borderId="1" xfId="0" applyNumberFormat="1" applyBorder="1" applyAlignment="1">
      <alignment horizontal="center"/>
    </xf>
    <xf numFmtId="2" fontId="23" fillId="0" borderId="1" xfId="0" applyNumberFormat="1" applyFont="1" applyBorder="1"/>
    <xf numFmtId="168" fontId="0" fillId="0" borderId="1" xfId="0" applyNumberFormat="1" applyFill="1" applyBorder="1" applyAlignment="1">
      <alignment horizontal="center"/>
    </xf>
    <xf numFmtId="3" fontId="0" fillId="0" borderId="1" xfId="0" applyNumberFormat="1" applyBorder="1"/>
    <xf numFmtId="0" fontId="24" fillId="0" borderId="0" xfId="2" applyFont="1" applyFill="1" applyBorder="1" applyAlignment="1">
      <alignment horizontal="right"/>
    </xf>
    <xf numFmtId="0" fontId="1" fillId="0" borderId="0" xfId="0" applyFont="1" applyAlignment="1">
      <alignment horizontal="right"/>
    </xf>
    <xf numFmtId="168" fontId="0" fillId="0" borderId="1" xfId="0" applyNumberFormat="1" applyBorder="1" applyAlignment="1">
      <alignment horizontal="center"/>
    </xf>
    <xf numFmtId="0" fontId="0" fillId="10" borderId="1" xfId="0" applyFill="1" applyBorder="1" applyAlignment="1">
      <alignment horizontal="center"/>
    </xf>
    <xf numFmtId="164" fontId="0" fillId="0" borderId="1" xfId="3" applyNumberFormat="1" applyFont="1" applyBorder="1"/>
    <xf numFmtId="43" fontId="1" fillId="18" borderId="1" xfId="6" applyFont="1" applyFill="1" applyBorder="1"/>
    <xf numFmtId="1" fontId="1" fillId="18" borderId="1" xfId="0" applyNumberFormat="1" applyFont="1" applyFill="1" applyBorder="1" applyAlignment="1">
      <alignment horizontal="center"/>
    </xf>
    <xf numFmtId="168" fontId="0" fillId="0" borderId="1" xfId="0" applyNumberFormat="1" applyBorder="1"/>
    <xf numFmtId="0" fontId="0" fillId="15" borderId="1" xfId="0" applyFill="1" applyBorder="1" applyAlignment="1">
      <alignment horizontal="center"/>
    </xf>
    <xf numFmtId="168" fontId="0" fillId="0" borderId="1" xfId="6" applyNumberFormat="1" applyFont="1" applyBorder="1" applyAlignment="1">
      <alignment horizontal="center"/>
    </xf>
    <xf numFmtId="0" fontId="0" fillId="0" borderId="26" xfId="0" applyBorder="1"/>
    <xf numFmtId="168" fontId="0" fillId="0" borderId="1" xfId="0" applyNumberFormat="1" applyBorder="1" applyAlignment="1">
      <alignment horizontal="center" vertical="center"/>
    </xf>
    <xf numFmtId="0" fontId="1" fillId="6" borderId="1" xfId="0" applyFont="1" applyFill="1" applyBorder="1" applyAlignment="1">
      <alignment horizontal="center" wrapText="1"/>
    </xf>
    <xf numFmtId="9" fontId="0" fillId="0" borderId="0" xfId="0" applyNumberFormat="1"/>
    <xf numFmtId="0" fontId="25" fillId="0" borderId="1" xfId="0" applyFont="1" applyBorder="1" applyAlignment="1">
      <alignment horizontal="center"/>
    </xf>
    <xf numFmtId="9" fontId="25" fillId="0" borderId="1" xfId="0" applyNumberFormat="1" applyFont="1" applyBorder="1" applyAlignment="1">
      <alignment horizontal="center"/>
    </xf>
    <xf numFmtId="0" fontId="0" fillId="0" borderId="0" xfId="0" applyAlignment="1">
      <alignment horizontal="center" vertical="center"/>
    </xf>
    <xf numFmtId="43" fontId="0" fillId="0" borderId="1" xfId="6" applyFont="1" applyBorder="1" applyAlignment="1">
      <alignment horizontal="center"/>
    </xf>
    <xf numFmtId="164" fontId="0" fillId="0" borderId="1" xfId="3" applyNumberFormat="1" applyFont="1" applyBorder="1" applyAlignment="1">
      <alignment horizontal="center" vertical="center"/>
    </xf>
    <xf numFmtId="0" fontId="27" fillId="6" borderId="1" xfId="0" applyFont="1" applyFill="1" applyBorder="1" applyAlignment="1">
      <alignment horizontal="center" vertical="center" wrapText="1"/>
    </xf>
    <xf numFmtId="0" fontId="27" fillId="0" borderId="0" xfId="0" applyFont="1"/>
    <xf numFmtId="164" fontId="0" fillId="0" borderId="1" xfId="0" applyNumberFormat="1" applyBorder="1"/>
    <xf numFmtId="164" fontId="0" fillId="0" borderId="1" xfId="0" applyNumberFormat="1" applyBorder="1" applyAlignment="1">
      <alignment horizontal="center" vertical="center"/>
    </xf>
    <xf numFmtId="168" fontId="0" fillId="11" borderId="1" xfId="0" applyNumberFormat="1" applyFill="1" applyBorder="1" applyAlignment="1">
      <alignment horizontal="center" vertical="center"/>
    </xf>
    <xf numFmtId="0" fontId="28" fillId="6" borderId="1" xfId="0" applyFont="1" applyFill="1" applyBorder="1" applyAlignment="1">
      <alignment horizontal="center" vertical="center" wrapText="1"/>
    </xf>
    <xf numFmtId="0" fontId="28" fillId="11" borderId="1" xfId="0" applyFont="1" applyFill="1" applyBorder="1" applyAlignment="1">
      <alignment horizontal="center" vertical="center" wrapText="1"/>
    </xf>
    <xf numFmtId="1" fontId="0" fillId="0" borderId="1" xfId="0" applyNumberFormat="1" applyBorder="1"/>
    <xf numFmtId="43" fontId="0" fillId="0" borderId="1" xfId="0" applyNumberFormat="1" applyBorder="1"/>
    <xf numFmtId="1" fontId="0" fillId="11" borderId="1" xfId="0" applyNumberFormat="1" applyFill="1" applyBorder="1" applyAlignment="1">
      <alignment horizontal="center"/>
    </xf>
    <xf numFmtId="43" fontId="0" fillId="11" borderId="1" xfId="0" applyNumberFormat="1" applyFill="1" applyBorder="1" applyAlignment="1">
      <alignment horizontal="center"/>
    </xf>
    <xf numFmtId="0" fontId="0" fillId="0" borderId="0" xfId="0" quotePrefix="1" applyAlignment="1">
      <alignment horizontal="left" vertical="center" wrapText="1"/>
    </xf>
    <xf numFmtId="0" fontId="0" fillId="0" borderId="0" xfId="0" applyAlignment="1">
      <alignment horizontal="left" vertical="center"/>
    </xf>
    <xf numFmtId="0" fontId="1" fillId="3" borderId="0" xfId="0" applyFont="1" applyFill="1" applyAlignment="1">
      <alignment horizontal="left"/>
    </xf>
    <xf numFmtId="0" fontId="2" fillId="3" borderId="1" xfId="0" applyFont="1" applyFill="1"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7" xfId="0" applyFont="1" applyBorder="1" applyAlignment="1">
      <alignment horizontal="center" vertical="center" textRotation="90" wrapText="1"/>
    </xf>
    <xf numFmtId="0" fontId="4" fillId="0" borderId="13" xfId="0" applyFont="1" applyBorder="1" applyAlignment="1">
      <alignment horizontal="center" vertical="center" textRotation="90" wrapText="1"/>
    </xf>
    <xf numFmtId="0" fontId="4" fillId="0" borderId="15" xfId="0" applyFont="1" applyBorder="1" applyAlignment="1">
      <alignment horizontal="center" vertical="center" textRotation="90" wrapText="1"/>
    </xf>
    <xf numFmtId="0" fontId="4" fillId="0" borderId="21" xfId="0" applyFont="1" applyBorder="1" applyAlignment="1">
      <alignment horizontal="center" vertical="center" textRotation="90" wrapText="1"/>
    </xf>
    <xf numFmtId="0" fontId="4" fillId="0" borderId="22" xfId="0" applyFont="1" applyBorder="1" applyAlignment="1">
      <alignment horizontal="center" vertical="center" textRotation="90" wrapText="1"/>
    </xf>
    <xf numFmtId="0" fontId="4" fillId="0" borderId="23" xfId="0" applyFont="1" applyBorder="1" applyAlignment="1">
      <alignment horizontal="center" vertical="center" textRotation="90" wrapText="1"/>
    </xf>
    <xf numFmtId="0" fontId="8" fillId="6" borderId="1" xfId="0" applyFont="1" applyFill="1" applyBorder="1" applyAlignment="1">
      <alignment horizontal="center"/>
    </xf>
    <xf numFmtId="0" fontId="8" fillId="6" borderId="6" xfId="0" applyFont="1" applyFill="1" applyBorder="1" applyAlignment="1">
      <alignment horizontal="center" vertical="center" textRotation="90"/>
    </xf>
    <xf numFmtId="0" fontId="8" fillId="6" borderId="30" xfId="0" applyFont="1" applyFill="1" applyBorder="1" applyAlignment="1">
      <alignment horizontal="center" vertical="center" textRotation="90"/>
    </xf>
    <xf numFmtId="0" fontId="8" fillId="6" borderId="31" xfId="0" applyFont="1" applyFill="1" applyBorder="1" applyAlignment="1">
      <alignment horizontal="center" vertical="center" textRotation="90"/>
    </xf>
    <xf numFmtId="0" fontId="1" fillId="8" borderId="24" xfId="0" applyFont="1" applyFill="1" applyBorder="1" applyAlignment="1">
      <alignment horizontal="center" vertical="center"/>
    </xf>
    <xf numFmtId="0" fontId="1" fillId="8" borderId="25" xfId="0" applyFont="1" applyFill="1" applyBorder="1" applyAlignment="1">
      <alignment horizontal="center" vertical="center"/>
    </xf>
    <xf numFmtId="0" fontId="1" fillId="8" borderId="5" xfId="0" applyFont="1" applyFill="1" applyBorder="1" applyAlignment="1">
      <alignment horizontal="center" vertical="center"/>
    </xf>
    <xf numFmtId="0" fontId="1" fillId="9" borderId="1" xfId="0" applyFont="1" applyFill="1" applyBorder="1" applyAlignment="1">
      <alignment horizontal="center" vertical="center"/>
    </xf>
    <xf numFmtId="0" fontId="7" fillId="7" borderId="32"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1" fillId="6" borderId="1" xfId="0" applyFont="1" applyFill="1" applyBorder="1" applyAlignment="1">
      <alignment horizontal="center"/>
    </xf>
    <xf numFmtId="0" fontId="0" fillId="0" borderId="1" xfId="0" applyBorder="1" applyAlignment="1">
      <alignment horizontal="left"/>
    </xf>
    <xf numFmtId="0" fontId="1" fillId="19" borderId="1" xfId="0" applyFont="1" applyFill="1" applyBorder="1" applyAlignment="1">
      <alignment horizontal="right"/>
    </xf>
    <xf numFmtId="0" fontId="26" fillId="6" borderId="1" xfId="0" applyFont="1" applyFill="1" applyBorder="1" applyAlignment="1">
      <alignment horizontal="center" vertical="center" wrapText="1"/>
    </xf>
    <xf numFmtId="0" fontId="0" fillId="0" borderId="1" xfId="0" applyBorder="1" applyAlignment="1">
      <alignment horizontal="center" vertical="center" wrapText="1"/>
    </xf>
    <xf numFmtId="0" fontId="1" fillId="6" borderId="24"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1" xfId="0" applyFont="1" applyFill="1" applyBorder="1" applyAlignment="1">
      <alignment horizontal="center" wrapText="1"/>
    </xf>
    <xf numFmtId="0" fontId="1" fillId="6" borderId="1" xfId="0" applyFont="1" applyFill="1" applyBorder="1" applyAlignment="1">
      <alignment horizontal="center" vertical="center" wrapText="1"/>
    </xf>
    <xf numFmtId="0" fontId="18" fillId="6" borderId="24" xfId="1" applyFont="1" applyFill="1" applyBorder="1" applyAlignment="1">
      <alignment horizontal="center" wrapText="1"/>
    </xf>
    <xf numFmtId="0" fontId="18" fillId="6" borderId="25" xfId="1" applyFont="1" applyFill="1" applyBorder="1" applyAlignment="1">
      <alignment horizontal="center" wrapText="1"/>
    </xf>
    <xf numFmtId="0" fontId="18" fillId="6" borderId="5" xfId="1" applyFont="1" applyFill="1" applyBorder="1" applyAlignment="1">
      <alignment horizontal="center" wrapText="1"/>
    </xf>
    <xf numFmtId="0" fontId="16" fillId="6" borderId="21" xfId="1" applyFont="1" applyFill="1" applyBorder="1" applyAlignment="1">
      <alignment horizontal="center" wrapText="1"/>
    </xf>
    <xf numFmtId="0" fontId="16" fillId="6" borderId="11" xfId="1" applyFont="1" applyFill="1" applyBorder="1" applyAlignment="1">
      <alignment horizontal="center" wrapText="1"/>
    </xf>
    <xf numFmtId="0" fontId="16" fillId="6" borderId="12" xfId="1" applyFont="1" applyFill="1" applyBorder="1" applyAlignment="1">
      <alignment horizontal="center" wrapText="1"/>
    </xf>
    <xf numFmtId="0" fontId="16" fillId="6" borderId="44" xfId="1" applyFont="1" applyFill="1" applyBorder="1" applyAlignment="1">
      <alignment horizontal="center" wrapText="1"/>
    </xf>
    <xf numFmtId="0" fontId="16" fillId="6" borderId="37" xfId="1" applyFont="1" applyFill="1" applyBorder="1" applyAlignment="1">
      <alignment horizontal="center" wrapText="1"/>
    </xf>
    <xf numFmtId="0" fontId="18" fillId="6" borderId="32" xfId="1" applyFont="1" applyFill="1" applyBorder="1" applyAlignment="1">
      <alignment horizontal="center" wrapText="1"/>
    </xf>
    <xf numFmtId="0" fontId="18" fillId="6" borderId="34" xfId="1" applyFont="1" applyFill="1" applyBorder="1" applyAlignment="1">
      <alignment horizontal="center" wrapText="1"/>
    </xf>
    <xf numFmtId="0" fontId="7" fillId="6" borderId="1" xfId="0" applyFont="1" applyFill="1" applyBorder="1" applyAlignment="1">
      <alignment horizontal="center"/>
    </xf>
  </cellXfs>
  <cellStyles count="8">
    <cellStyle name="Comma" xfId="6" builtinId="3"/>
    <cellStyle name="Hyperlink" xfId="5"/>
    <cellStyle name="Motif" xfId="2"/>
    <cellStyle name="Normal" xfId="0" builtinId="0"/>
    <cellStyle name="Normal 2" xfId="1"/>
    <cellStyle name="Normal 3" xfId="7"/>
    <cellStyle name="Percent" xfId="3" builtinId="5"/>
    <cellStyle name="Pourcentage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1.xml"/><Relationship Id="rId18" Type="http://schemas.openxmlformats.org/officeDocument/2006/relationships/worksheet" Target="worksheets/sheet1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chartsheet" Target="chartsheets/sheet1.xml"/><Relationship Id="rId12" Type="http://schemas.openxmlformats.org/officeDocument/2006/relationships/worksheet" Target="worksheets/sheet10.xml"/><Relationship Id="rId17" Type="http://schemas.openxmlformats.org/officeDocument/2006/relationships/worksheet" Target="worksheets/sheet15.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5" Type="http://schemas.openxmlformats.org/officeDocument/2006/relationships/worksheet" Target="worksheets/sheet5.xml"/><Relationship Id="rId15" Type="http://schemas.openxmlformats.org/officeDocument/2006/relationships/worksheet" Target="worksheets/sheet13.xml"/><Relationship Id="rId10" Type="http://schemas.openxmlformats.org/officeDocument/2006/relationships/chartsheet" Target="chartsheets/sheet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2.xml"/><Relationship Id="rId22"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Marché français</a:t>
            </a:r>
            <a:r>
              <a:rPr lang="fr-FR" baseline="0"/>
              <a:t> des TIC</a:t>
            </a:r>
            <a:endParaRPr lang="fr-FR"/>
          </a:p>
        </c:rich>
      </c:tx>
      <c:overlay val="0"/>
    </c:title>
    <c:autoTitleDeleted val="0"/>
    <c:plotArea>
      <c:layout/>
      <c:barChart>
        <c:barDir val="col"/>
        <c:grouping val="stacked"/>
        <c:varyColors val="0"/>
        <c:ser>
          <c:idx val="0"/>
          <c:order val="0"/>
          <c:tx>
            <c:strRef>
              <c:f>'Dépense en TIC'!$C$8</c:f>
              <c:strCache>
                <c:ptCount val="1"/>
                <c:pt idx="0">
                  <c:v>Télécoms et 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TIC'!$B$9:$B$14</c:f>
              <c:numCache>
                <c:formatCode>General</c:formatCode>
                <c:ptCount val="6"/>
                <c:pt idx="0">
                  <c:v>2009</c:v>
                </c:pt>
                <c:pt idx="1">
                  <c:v>2010</c:v>
                </c:pt>
                <c:pt idx="2">
                  <c:v>2011</c:v>
                </c:pt>
                <c:pt idx="3">
                  <c:v>2012</c:v>
                </c:pt>
                <c:pt idx="4">
                  <c:v>2013</c:v>
                </c:pt>
                <c:pt idx="5">
                  <c:v>2014</c:v>
                </c:pt>
              </c:numCache>
            </c:numRef>
          </c:cat>
          <c:val>
            <c:numRef>
              <c:f>'Dépense en TIC'!$C$9:$C$14</c:f>
              <c:numCache>
                <c:formatCode>General</c:formatCode>
                <c:ptCount val="6"/>
                <c:pt idx="0">
                  <c:v>13</c:v>
                </c:pt>
                <c:pt idx="1">
                  <c:v>13</c:v>
                </c:pt>
                <c:pt idx="2">
                  <c:v>13</c:v>
                </c:pt>
                <c:pt idx="3">
                  <c:v>12</c:v>
                </c:pt>
                <c:pt idx="4">
                  <c:v>12</c:v>
                </c:pt>
                <c:pt idx="5">
                  <c:v>12</c:v>
                </c:pt>
              </c:numCache>
            </c:numRef>
          </c:val>
        </c:ser>
        <c:ser>
          <c:idx val="1"/>
          <c:order val="1"/>
          <c:tx>
            <c:strRef>
              <c:f>'Dépense en TIC'!$D$8</c:f>
              <c:strCache>
                <c:ptCount val="1"/>
                <c:pt idx="0">
                  <c:v>Externalisation 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TIC'!$B$9:$B$14</c:f>
              <c:numCache>
                <c:formatCode>General</c:formatCode>
                <c:ptCount val="6"/>
                <c:pt idx="0">
                  <c:v>2009</c:v>
                </c:pt>
                <c:pt idx="1">
                  <c:v>2010</c:v>
                </c:pt>
                <c:pt idx="2">
                  <c:v>2011</c:v>
                </c:pt>
                <c:pt idx="3">
                  <c:v>2012</c:v>
                </c:pt>
                <c:pt idx="4">
                  <c:v>2013</c:v>
                </c:pt>
                <c:pt idx="5">
                  <c:v>2014</c:v>
                </c:pt>
              </c:numCache>
            </c:numRef>
          </c:cat>
          <c:val>
            <c:numRef>
              <c:f>'Dépense en TIC'!$D$9:$D$14</c:f>
              <c:numCache>
                <c:formatCode>General</c:formatCode>
                <c:ptCount val="6"/>
                <c:pt idx="0">
                  <c:v>8</c:v>
                </c:pt>
                <c:pt idx="1">
                  <c:v>9</c:v>
                </c:pt>
                <c:pt idx="2">
                  <c:v>9</c:v>
                </c:pt>
                <c:pt idx="3">
                  <c:v>9</c:v>
                </c:pt>
                <c:pt idx="4">
                  <c:v>9</c:v>
                </c:pt>
                <c:pt idx="5">
                  <c:v>9</c:v>
                </c:pt>
              </c:numCache>
            </c:numRef>
          </c:val>
        </c:ser>
        <c:ser>
          <c:idx val="2"/>
          <c:order val="2"/>
          <c:tx>
            <c:strRef>
              <c:f>'Dépense en TIC'!$E$8</c:f>
              <c:strCache>
                <c:ptCount val="1"/>
                <c:pt idx="0">
                  <c:v>Service conseil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TIC'!$B$9:$B$14</c:f>
              <c:numCache>
                <c:formatCode>General</c:formatCode>
                <c:ptCount val="6"/>
                <c:pt idx="0">
                  <c:v>2009</c:v>
                </c:pt>
                <c:pt idx="1">
                  <c:v>2010</c:v>
                </c:pt>
                <c:pt idx="2">
                  <c:v>2011</c:v>
                </c:pt>
                <c:pt idx="3">
                  <c:v>2012</c:v>
                </c:pt>
                <c:pt idx="4">
                  <c:v>2013</c:v>
                </c:pt>
                <c:pt idx="5">
                  <c:v>2014</c:v>
                </c:pt>
              </c:numCache>
            </c:numRef>
          </c:cat>
          <c:val>
            <c:numRef>
              <c:f>'Dépense en TIC'!$E$9:$E$14</c:f>
              <c:numCache>
                <c:formatCode>General</c:formatCode>
                <c:ptCount val="6"/>
                <c:pt idx="0">
                  <c:v>12</c:v>
                </c:pt>
                <c:pt idx="1">
                  <c:v>12</c:v>
                </c:pt>
                <c:pt idx="2">
                  <c:v>13</c:v>
                </c:pt>
                <c:pt idx="3">
                  <c:v>13</c:v>
                </c:pt>
                <c:pt idx="4">
                  <c:v>13</c:v>
                </c:pt>
                <c:pt idx="5">
                  <c:v>14</c:v>
                </c:pt>
              </c:numCache>
            </c:numRef>
          </c:val>
        </c:ser>
        <c:ser>
          <c:idx val="3"/>
          <c:order val="3"/>
          <c:tx>
            <c:strRef>
              <c:f>'Dépense en TIC'!$F$8</c:f>
              <c:strCache>
                <c:ptCount val="1"/>
                <c:pt idx="0">
                  <c:v>Logiciels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TIC'!$B$9:$B$14</c:f>
              <c:numCache>
                <c:formatCode>General</c:formatCode>
                <c:ptCount val="6"/>
                <c:pt idx="0">
                  <c:v>2009</c:v>
                </c:pt>
                <c:pt idx="1">
                  <c:v>2010</c:v>
                </c:pt>
                <c:pt idx="2">
                  <c:v>2011</c:v>
                </c:pt>
                <c:pt idx="3">
                  <c:v>2012</c:v>
                </c:pt>
                <c:pt idx="4">
                  <c:v>2013</c:v>
                </c:pt>
                <c:pt idx="5">
                  <c:v>2014</c:v>
                </c:pt>
              </c:numCache>
            </c:numRef>
          </c:cat>
          <c:val>
            <c:numRef>
              <c:f>'Dépense en TIC'!$F$9:$F$14</c:f>
              <c:numCache>
                <c:formatCode>General</c:formatCode>
                <c:ptCount val="6"/>
                <c:pt idx="0">
                  <c:v>21</c:v>
                </c:pt>
                <c:pt idx="1">
                  <c:v>23</c:v>
                </c:pt>
                <c:pt idx="2">
                  <c:v>24</c:v>
                </c:pt>
                <c:pt idx="3">
                  <c:v>24</c:v>
                </c:pt>
                <c:pt idx="4">
                  <c:v>24</c:v>
                </c:pt>
                <c:pt idx="5">
                  <c:v>25</c:v>
                </c:pt>
              </c:numCache>
            </c:numRef>
          </c:val>
        </c:ser>
        <c:ser>
          <c:idx val="4"/>
          <c:order val="4"/>
          <c:tx>
            <c:strRef>
              <c:f>'Dépense en TIC'!$G$8</c:f>
              <c:strCache>
                <c:ptCount val="1"/>
                <c:pt idx="0">
                  <c:v>Equipement de communication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TIC'!$B$9:$B$14</c:f>
              <c:numCache>
                <c:formatCode>General</c:formatCode>
                <c:ptCount val="6"/>
                <c:pt idx="0">
                  <c:v>2009</c:v>
                </c:pt>
                <c:pt idx="1">
                  <c:v>2010</c:v>
                </c:pt>
                <c:pt idx="2">
                  <c:v>2011</c:v>
                </c:pt>
                <c:pt idx="3">
                  <c:v>2012</c:v>
                </c:pt>
                <c:pt idx="4">
                  <c:v>2013</c:v>
                </c:pt>
                <c:pt idx="5">
                  <c:v>2014</c:v>
                </c:pt>
              </c:numCache>
            </c:numRef>
          </c:cat>
          <c:val>
            <c:numRef>
              <c:f>'Dépense en TIC'!$G$9:$G$14</c:f>
              <c:numCache>
                <c:formatCode>General</c:formatCode>
                <c:ptCount val="6"/>
                <c:pt idx="0">
                  <c:v>6</c:v>
                </c:pt>
                <c:pt idx="1">
                  <c:v>6</c:v>
                </c:pt>
                <c:pt idx="2">
                  <c:v>6</c:v>
                </c:pt>
                <c:pt idx="3">
                  <c:v>6</c:v>
                </c:pt>
                <c:pt idx="4">
                  <c:v>6</c:v>
                </c:pt>
                <c:pt idx="5">
                  <c:v>6</c:v>
                </c:pt>
              </c:numCache>
            </c:numRef>
          </c:val>
        </c:ser>
        <c:ser>
          <c:idx val="5"/>
          <c:order val="5"/>
          <c:tx>
            <c:strRef>
              <c:f>'Dépense en TIC'!$H$8</c:f>
              <c:strCache>
                <c:ptCount val="1"/>
                <c:pt idx="0">
                  <c:v>Ordinateurs et péréphériques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TIC'!$B$9:$B$14</c:f>
              <c:numCache>
                <c:formatCode>General</c:formatCode>
                <c:ptCount val="6"/>
                <c:pt idx="0">
                  <c:v>2009</c:v>
                </c:pt>
                <c:pt idx="1">
                  <c:v>2010</c:v>
                </c:pt>
                <c:pt idx="2">
                  <c:v>2011</c:v>
                </c:pt>
                <c:pt idx="3">
                  <c:v>2012</c:v>
                </c:pt>
                <c:pt idx="4">
                  <c:v>2013</c:v>
                </c:pt>
                <c:pt idx="5">
                  <c:v>2014</c:v>
                </c:pt>
              </c:numCache>
            </c:numRef>
          </c:cat>
          <c:val>
            <c:numRef>
              <c:f>'Dépense en TIC'!$H$9:$H$14</c:f>
              <c:numCache>
                <c:formatCode>General</c:formatCode>
                <c:ptCount val="6"/>
                <c:pt idx="0">
                  <c:v>5</c:v>
                </c:pt>
                <c:pt idx="1">
                  <c:v>6</c:v>
                </c:pt>
                <c:pt idx="2">
                  <c:v>6</c:v>
                </c:pt>
                <c:pt idx="3">
                  <c:v>6</c:v>
                </c:pt>
                <c:pt idx="4">
                  <c:v>6</c:v>
                </c:pt>
                <c:pt idx="5">
                  <c:v>6</c:v>
                </c:pt>
              </c:numCache>
            </c:numRef>
          </c:val>
        </c:ser>
        <c:dLbls>
          <c:showLegendKey val="0"/>
          <c:showVal val="0"/>
          <c:showCatName val="0"/>
          <c:showSerName val="0"/>
          <c:showPercent val="0"/>
          <c:showBubbleSize val="0"/>
        </c:dLbls>
        <c:gapWidth val="150"/>
        <c:overlap val="100"/>
        <c:axId val="959820384"/>
        <c:axId val="959820944"/>
      </c:barChart>
      <c:catAx>
        <c:axId val="959820384"/>
        <c:scaling>
          <c:orientation val="minMax"/>
        </c:scaling>
        <c:delete val="0"/>
        <c:axPos val="b"/>
        <c:title>
          <c:tx>
            <c:rich>
              <a:bodyPr/>
              <a:lstStyle/>
              <a:p>
                <a:pPr>
                  <a:defRPr/>
                </a:pPr>
                <a:r>
                  <a:rPr lang="fr-FR" sz="1000" b="1" i="0" u="none" strike="noStrike" baseline="0"/>
                  <a:t>Source : IDC</a:t>
                </a:r>
                <a:endParaRPr lang="fr-FR"/>
              </a:p>
            </c:rich>
          </c:tx>
          <c:layout>
            <c:manualLayout>
              <c:xMode val="edge"/>
              <c:yMode val="edge"/>
              <c:x val="0.87390324043116796"/>
              <c:y val="0.90578546743776389"/>
            </c:manualLayout>
          </c:layout>
          <c:overlay val="0"/>
        </c:title>
        <c:numFmt formatCode="General" sourceLinked="1"/>
        <c:majorTickMark val="out"/>
        <c:minorTickMark val="none"/>
        <c:tickLblPos val="nextTo"/>
        <c:crossAx val="959820944"/>
        <c:crosses val="autoZero"/>
        <c:auto val="1"/>
        <c:lblAlgn val="ctr"/>
        <c:lblOffset val="100"/>
        <c:noMultiLvlLbl val="0"/>
      </c:catAx>
      <c:valAx>
        <c:axId val="959820944"/>
        <c:scaling>
          <c:orientation val="minMax"/>
        </c:scaling>
        <c:delete val="0"/>
        <c:axPos val="l"/>
        <c:majorGridlines/>
        <c:title>
          <c:tx>
            <c:rich>
              <a:bodyPr rot="-5400000" vert="horz"/>
              <a:lstStyle/>
              <a:p>
                <a:pPr>
                  <a:defRPr sz="1100"/>
                </a:pPr>
                <a:r>
                  <a:rPr lang="fr-FR" sz="1100"/>
                  <a:t>en milliard d'euro</a:t>
                </a:r>
              </a:p>
            </c:rich>
          </c:tx>
          <c:overlay val="0"/>
        </c:title>
        <c:numFmt formatCode="General" sourceLinked="1"/>
        <c:majorTickMark val="out"/>
        <c:minorTickMark val="none"/>
        <c:tickLblPos val="nextTo"/>
        <c:crossAx val="959820384"/>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Indice des CA</a:t>
            </a:r>
            <a:r>
              <a:rPr lang="fr-FR" sz="1100" baseline="0"/>
              <a:t> de conseils en informatique</a:t>
            </a:r>
            <a:endParaRPr lang="fr-FR" sz="1100"/>
          </a:p>
        </c:rich>
      </c:tx>
      <c:overlay val="0"/>
    </c:title>
    <c:autoTitleDeleted val="0"/>
    <c:plotArea>
      <c:layout>
        <c:manualLayout>
          <c:layoutTarget val="inner"/>
          <c:xMode val="edge"/>
          <c:yMode val="edge"/>
          <c:x val="7.4038240901225683E-2"/>
          <c:y val="0.18626602709144116"/>
          <c:w val="0.85779776396511587"/>
          <c:h val="0.72158204362385736"/>
        </c:manualLayout>
      </c:layout>
      <c:scatterChart>
        <c:scatterStyle val="smoothMarker"/>
        <c:varyColors val="0"/>
        <c:ser>
          <c:idx val="1"/>
          <c:order val="1"/>
          <c:tx>
            <c:v>Marché coud computing</c:v>
          </c:tx>
          <c:dLbls>
            <c:dLbl>
              <c:idx val="1"/>
              <c:layout>
                <c:manualLayout>
                  <c:x val="-2.1993785745313695E-2"/>
                  <c:y val="3.8314176245210726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1993785745313695E-2"/>
                  <c:y val="0"/>
                </c:manualLayout>
              </c:layout>
              <c:showLegendKey val="0"/>
              <c:showVal val="1"/>
              <c:showCatName val="0"/>
              <c:showSerName val="0"/>
              <c:showPercent val="0"/>
              <c:showBubbleSize val="0"/>
              <c:extLst>
                <c:ext xmlns:c15="http://schemas.microsoft.com/office/drawing/2012/chart" uri="{CE6537A1-D6FC-4f65-9D91-7224C49458BB}"/>
              </c:extLst>
            </c:dLbl>
            <c:spPr>
              <a:solidFill>
                <a:schemeClr val="accent2"/>
              </a:solidFill>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'Chiffre d''affaire'!$B$42:$B$49</c:f>
              <c:numCache>
                <c:formatCode>General</c:formatCode>
                <c:ptCount val="8"/>
                <c:pt idx="0">
                  <c:v>2008</c:v>
                </c:pt>
                <c:pt idx="1">
                  <c:v>2009</c:v>
                </c:pt>
                <c:pt idx="2">
                  <c:v>2010</c:v>
                </c:pt>
                <c:pt idx="3">
                  <c:v>2011</c:v>
                </c:pt>
                <c:pt idx="4">
                  <c:v>2012</c:v>
                </c:pt>
                <c:pt idx="5">
                  <c:v>2013</c:v>
                </c:pt>
                <c:pt idx="6">
                  <c:v>2014</c:v>
                </c:pt>
                <c:pt idx="7">
                  <c:v>2015</c:v>
                </c:pt>
              </c:numCache>
            </c:numRef>
          </c:xVal>
          <c:yVal>
            <c:numRef>
              <c:f>'Chiffre d''affaire'!$C$42:$C$49</c:f>
              <c:numCache>
                <c:formatCode>0.0</c:formatCode>
                <c:ptCount val="8"/>
                <c:pt idx="0">
                  <c:v>1.2</c:v>
                </c:pt>
                <c:pt idx="1">
                  <c:v>1.5</c:v>
                </c:pt>
                <c:pt idx="2">
                  <c:v>1.86</c:v>
                </c:pt>
                <c:pt idx="3">
                  <c:v>2.2999999999999998</c:v>
                </c:pt>
                <c:pt idx="4">
                  <c:v>2.8</c:v>
                </c:pt>
                <c:pt idx="5">
                  <c:v>3.4</c:v>
                </c:pt>
                <c:pt idx="6">
                  <c:v>4.0999999999999996</c:v>
                </c:pt>
                <c:pt idx="7">
                  <c:v>4.9000000000000004</c:v>
                </c:pt>
              </c:numCache>
            </c:numRef>
          </c:yVal>
          <c:smooth val="1"/>
        </c:ser>
        <c:dLbls>
          <c:showLegendKey val="0"/>
          <c:showVal val="0"/>
          <c:showCatName val="0"/>
          <c:showSerName val="0"/>
          <c:showPercent val="0"/>
          <c:showBubbleSize val="0"/>
        </c:dLbls>
        <c:axId val="968095456"/>
        <c:axId val="968096016"/>
      </c:scatterChart>
      <c:scatterChart>
        <c:scatterStyle val="smoothMarker"/>
        <c:varyColors val="0"/>
        <c:ser>
          <c:idx val="0"/>
          <c:order val="0"/>
          <c:tx>
            <c:v>Indice demande de conseil informatique</c:v>
          </c:tx>
          <c:dLbls>
            <c:dLbl>
              <c:idx val="1"/>
              <c:layout>
                <c:manualLayout>
                  <c:x val="-2.1993785745313695E-2"/>
                  <c:y val="0"/>
                </c:manualLayout>
              </c:layout>
              <c:numFmt formatCode="#,##0" sourceLinked="0"/>
              <c:spPr>
                <a:solidFill>
                  <a:schemeClr val="accent1">
                    <a:lumMod val="60000"/>
                    <a:lumOff val="40000"/>
                  </a:schemeClr>
                </a:solidFill>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Lst>
            </c:dLbl>
            <c:dLbl>
              <c:idx val="6"/>
              <c:layout>
                <c:manualLayout>
                  <c:x val="-2.3826601224089833E-2"/>
                  <c:y val="3.8314176245210726E-3"/>
                </c:manualLayout>
              </c:layout>
              <c:numFmt formatCode="#,##0" sourceLinked="0"/>
              <c:spPr>
                <a:solidFill>
                  <a:schemeClr val="accent1">
                    <a:lumMod val="60000"/>
                    <a:lumOff val="40000"/>
                  </a:schemeClr>
                </a:solidFill>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'Chiffre d''affaire'!$B$60:$B$66</c:f>
              <c:numCache>
                <c:formatCode>General</c:formatCode>
                <c:ptCount val="7"/>
                <c:pt idx="0">
                  <c:v>2008</c:v>
                </c:pt>
                <c:pt idx="1">
                  <c:v>2009</c:v>
                </c:pt>
                <c:pt idx="2">
                  <c:v>2010</c:v>
                </c:pt>
                <c:pt idx="3">
                  <c:v>2011</c:v>
                </c:pt>
                <c:pt idx="4">
                  <c:v>2012</c:v>
                </c:pt>
                <c:pt idx="5">
                  <c:v>2013</c:v>
                </c:pt>
                <c:pt idx="6">
                  <c:v>2014</c:v>
                </c:pt>
              </c:numCache>
            </c:numRef>
          </c:xVal>
          <c:yVal>
            <c:numRef>
              <c:f>'Chiffre d''affaire'!$C$60:$C$66</c:f>
              <c:numCache>
                <c:formatCode>General</c:formatCode>
                <c:ptCount val="7"/>
                <c:pt idx="0">
                  <c:v>95.8</c:v>
                </c:pt>
                <c:pt idx="1">
                  <c:v>95.8</c:v>
                </c:pt>
                <c:pt idx="2">
                  <c:v>100</c:v>
                </c:pt>
                <c:pt idx="3">
                  <c:v>106.7</c:v>
                </c:pt>
                <c:pt idx="4">
                  <c:v>112.6</c:v>
                </c:pt>
                <c:pt idx="5">
                  <c:v>112</c:v>
                </c:pt>
                <c:pt idx="6">
                  <c:v>114.5</c:v>
                </c:pt>
              </c:numCache>
            </c:numRef>
          </c:yVal>
          <c:smooth val="1"/>
        </c:ser>
        <c:ser>
          <c:idx val="2"/>
          <c:order val="2"/>
          <c:tx>
            <c:v>Indice CA des ESN </c:v>
          </c:tx>
          <c:dLbls>
            <c:dLbl>
              <c:idx val="0"/>
              <c:layout>
                <c:manualLayout>
                  <c:x val="-2.5659416702865975E-2"/>
                  <c:y val="0"/>
                </c:manualLayout>
              </c:layout>
              <c:numFmt formatCode="#,##0" sourceLinked="0"/>
              <c:spPr>
                <a:solidFill>
                  <a:schemeClr val="bg1">
                    <a:lumMod val="75000"/>
                  </a:schemeClr>
                </a:solidFill>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Lst>
            </c:dLbl>
            <c:dLbl>
              <c:idx val="5"/>
              <c:layout>
                <c:manualLayout>
                  <c:x val="-2.1993785745313695E-2"/>
                  <c:y val="0"/>
                </c:manualLayout>
              </c:layout>
              <c:numFmt formatCode="#,##0" sourceLinked="0"/>
              <c:spPr>
                <a:solidFill>
                  <a:schemeClr val="bg1">
                    <a:lumMod val="75000"/>
                  </a:schemeClr>
                </a:solidFill>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Lst>
            </c:dLbl>
            <c:numFmt formatCode="#,##0"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'Chiffre d''affaire'!$B$11:$B$17</c:f>
              <c:numCache>
                <c:formatCode>General</c:formatCode>
                <c:ptCount val="7"/>
                <c:pt idx="0">
                  <c:v>2009</c:v>
                </c:pt>
                <c:pt idx="1">
                  <c:v>2010</c:v>
                </c:pt>
                <c:pt idx="2">
                  <c:v>2011</c:v>
                </c:pt>
                <c:pt idx="3">
                  <c:v>2012</c:v>
                </c:pt>
                <c:pt idx="4">
                  <c:v>2013</c:v>
                </c:pt>
                <c:pt idx="5">
                  <c:v>2014</c:v>
                </c:pt>
                <c:pt idx="6">
                  <c:v>2015</c:v>
                </c:pt>
              </c:numCache>
            </c:numRef>
          </c:xVal>
          <c:yVal>
            <c:numRef>
              <c:f>'Chiffre d''affaire'!$C$11:$C$17</c:f>
              <c:numCache>
                <c:formatCode>General</c:formatCode>
                <c:ptCount val="7"/>
                <c:pt idx="0">
                  <c:v>101</c:v>
                </c:pt>
                <c:pt idx="1">
                  <c:v>107.3</c:v>
                </c:pt>
                <c:pt idx="2">
                  <c:v>112.6</c:v>
                </c:pt>
                <c:pt idx="3">
                  <c:v>113.8</c:v>
                </c:pt>
                <c:pt idx="4">
                  <c:v>115.8</c:v>
                </c:pt>
                <c:pt idx="5">
                  <c:v>118.9</c:v>
                </c:pt>
                <c:pt idx="6">
                  <c:v>123.1</c:v>
                </c:pt>
              </c:numCache>
            </c:numRef>
          </c:yVal>
          <c:smooth val="1"/>
        </c:ser>
        <c:dLbls>
          <c:showLegendKey val="0"/>
          <c:showVal val="0"/>
          <c:showCatName val="0"/>
          <c:showSerName val="0"/>
          <c:showPercent val="0"/>
          <c:showBubbleSize val="0"/>
        </c:dLbls>
        <c:axId val="968097136"/>
        <c:axId val="968096576"/>
      </c:scatterChart>
      <c:valAx>
        <c:axId val="968095456"/>
        <c:scaling>
          <c:orientation val="minMax"/>
        </c:scaling>
        <c:delete val="0"/>
        <c:axPos val="b"/>
        <c:numFmt formatCode="General" sourceLinked="1"/>
        <c:majorTickMark val="out"/>
        <c:minorTickMark val="none"/>
        <c:tickLblPos val="nextTo"/>
        <c:crossAx val="968096016"/>
        <c:crosses val="autoZero"/>
        <c:crossBetween val="midCat"/>
      </c:valAx>
      <c:valAx>
        <c:axId val="968096016"/>
        <c:scaling>
          <c:orientation val="minMax"/>
          <c:max val="5.5"/>
          <c:min val="0"/>
        </c:scaling>
        <c:delete val="0"/>
        <c:axPos val="l"/>
        <c:majorGridlines/>
        <c:title>
          <c:tx>
            <c:rich>
              <a:bodyPr rot="-5400000" vert="horz"/>
              <a:lstStyle/>
              <a:p>
                <a:pPr>
                  <a:defRPr sz="900"/>
                </a:pPr>
                <a:r>
                  <a:rPr lang="fr-FR" sz="900"/>
                  <a:t>Marché du cloud computing en milliard d'euro</a:t>
                </a:r>
              </a:p>
            </c:rich>
          </c:tx>
          <c:overlay val="0"/>
        </c:title>
        <c:numFmt formatCode="0.0" sourceLinked="1"/>
        <c:majorTickMark val="out"/>
        <c:minorTickMark val="none"/>
        <c:tickLblPos val="nextTo"/>
        <c:crossAx val="968095456"/>
        <c:crosses val="autoZero"/>
        <c:crossBetween val="midCat"/>
      </c:valAx>
      <c:valAx>
        <c:axId val="968096576"/>
        <c:scaling>
          <c:orientation val="minMax"/>
          <c:max val="150"/>
          <c:min val="95"/>
        </c:scaling>
        <c:delete val="0"/>
        <c:axPos val="r"/>
        <c:title>
          <c:tx>
            <c:rich>
              <a:bodyPr/>
              <a:lstStyle/>
              <a:p>
                <a:pPr>
                  <a:defRPr/>
                </a:pPr>
                <a:r>
                  <a:rPr lang="fr-FR"/>
                  <a:t>Indices </a:t>
                </a:r>
                <a:r>
                  <a:rPr lang="fr-FR" baseline="0"/>
                  <a:t> </a:t>
                </a:r>
                <a:endParaRPr lang="fr-FR"/>
              </a:p>
            </c:rich>
          </c:tx>
          <c:overlay val="0"/>
        </c:title>
        <c:numFmt formatCode="General" sourceLinked="1"/>
        <c:majorTickMark val="out"/>
        <c:minorTickMark val="none"/>
        <c:tickLblPos val="nextTo"/>
        <c:crossAx val="968097136"/>
        <c:crosses val="max"/>
        <c:crossBetween val="midCat"/>
      </c:valAx>
      <c:valAx>
        <c:axId val="968097136"/>
        <c:scaling>
          <c:orientation val="minMax"/>
        </c:scaling>
        <c:delete val="1"/>
        <c:axPos val="b"/>
        <c:numFmt formatCode="General" sourceLinked="1"/>
        <c:majorTickMark val="out"/>
        <c:minorTickMark val="none"/>
        <c:tickLblPos val="none"/>
        <c:crossAx val="968096576"/>
        <c:crosses val="autoZero"/>
        <c:crossBetween val="midCat"/>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Indice du prix</a:t>
            </a:r>
            <a:r>
              <a:rPr lang="fr-FR" sz="1100" baseline="0"/>
              <a:t> à la production des conseils en informatiques </a:t>
            </a:r>
            <a:endParaRPr lang="fr-FR" sz="1100"/>
          </a:p>
        </c:rich>
      </c:tx>
      <c:overlay val="0"/>
    </c:title>
    <c:autoTitleDeleted val="0"/>
    <c:plotArea>
      <c:layout/>
      <c:scatterChart>
        <c:scatterStyle val="smoothMarker"/>
        <c:varyColors val="0"/>
        <c:ser>
          <c:idx val="1"/>
          <c:order val="0"/>
          <c:tx>
            <c:strRef>
              <c:f>'Indice des prix'!$B$19</c:f>
              <c:strCache>
                <c:ptCount val="1"/>
                <c:pt idx="0">
                  <c:v>Conseil</c:v>
                </c:pt>
              </c:strCache>
            </c:strRef>
          </c:tx>
          <c:dLbls>
            <c:dLbl>
              <c:idx val="0"/>
              <c:layout>
                <c:manualLayout>
                  <c:x val="-2.8659611992945335E-2"/>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6296296296296301E-2"/>
                  <c:y val="-9.2592592592592622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5273368606701952E-2"/>
                  <c:y val="0"/>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7477954144620816E-2"/>
                  <c:y val="9.2592592592591755E-3"/>
                </c:manualLayout>
              </c:layout>
              <c:showLegendKey val="0"/>
              <c:showVal val="1"/>
              <c:showCatName val="0"/>
              <c:showSerName val="0"/>
              <c:showPercent val="0"/>
              <c:showBubbleSize val="0"/>
              <c:extLst>
                <c:ext xmlns:c15="http://schemas.microsoft.com/office/drawing/2012/chart" uri="{CE6537A1-D6FC-4f65-9D91-7224C49458BB}"/>
              </c:extLst>
            </c:dLbl>
            <c:numFmt formatCode="General" sourceLinked="0"/>
            <c:spPr>
              <a:solidFill>
                <a:schemeClr val="accent2">
                  <a:lumMod val="60000"/>
                  <a:lumOff val="40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'Indice des prix'!$C$12:$G$12</c:f>
              <c:numCache>
                <c:formatCode>General</c:formatCode>
                <c:ptCount val="5"/>
                <c:pt idx="0">
                  <c:v>2011</c:v>
                </c:pt>
                <c:pt idx="1">
                  <c:v>2012</c:v>
                </c:pt>
                <c:pt idx="2">
                  <c:v>2013</c:v>
                </c:pt>
                <c:pt idx="3">
                  <c:v>2014</c:v>
                </c:pt>
                <c:pt idx="4">
                  <c:v>2015</c:v>
                </c:pt>
              </c:numCache>
            </c:numRef>
          </c:xVal>
          <c:yVal>
            <c:numRef>
              <c:f>'Indice des prix'!$C$19:$G$19</c:f>
              <c:numCache>
                <c:formatCode>General</c:formatCode>
                <c:ptCount val="5"/>
                <c:pt idx="0">
                  <c:v>101.4</c:v>
                </c:pt>
                <c:pt idx="1">
                  <c:v>99.8</c:v>
                </c:pt>
                <c:pt idx="2">
                  <c:v>102.4</c:v>
                </c:pt>
                <c:pt idx="3">
                  <c:v>98.4</c:v>
                </c:pt>
                <c:pt idx="4">
                  <c:v>100.49999999999999</c:v>
                </c:pt>
              </c:numCache>
            </c:numRef>
          </c:yVal>
          <c:smooth val="1"/>
        </c:ser>
        <c:dLbls>
          <c:showLegendKey val="0"/>
          <c:showVal val="0"/>
          <c:showCatName val="0"/>
          <c:showSerName val="0"/>
          <c:showPercent val="0"/>
          <c:showBubbleSize val="0"/>
        </c:dLbls>
        <c:axId val="968099936"/>
        <c:axId val="968100496"/>
      </c:scatterChart>
      <c:valAx>
        <c:axId val="968099936"/>
        <c:scaling>
          <c:orientation val="minMax"/>
          <c:max val="2015"/>
          <c:min val="2011"/>
        </c:scaling>
        <c:delete val="0"/>
        <c:axPos val="b"/>
        <c:numFmt formatCode="#,##0" sourceLinked="0"/>
        <c:majorTickMark val="out"/>
        <c:minorTickMark val="none"/>
        <c:tickLblPos val="nextTo"/>
        <c:txPr>
          <a:bodyPr/>
          <a:lstStyle/>
          <a:p>
            <a:pPr>
              <a:defRPr sz="1000"/>
            </a:pPr>
            <a:endParaRPr lang="fr-FR"/>
          </a:p>
        </c:txPr>
        <c:crossAx val="968100496"/>
        <c:crosses val="autoZero"/>
        <c:crossBetween val="midCat"/>
        <c:majorUnit val="1"/>
      </c:valAx>
      <c:valAx>
        <c:axId val="968100496"/>
        <c:scaling>
          <c:orientation val="minMax"/>
          <c:max val="104"/>
          <c:min val="97"/>
        </c:scaling>
        <c:delete val="0"/>
        <c:axPos val="l"/>
        <c:majorGridlines/>
        <c:numFmt formatCode="General" sourceLinked="0"/>
        <c:majorTickMark val="out"/>
        <c:minorTickMark val="none"/>
        <c:tickLblPos val="nextTo"/>
        <c:txPr>
          <a:bodyPr/>
          <a:lstStyle/>
          <a:p>
            <a:pPr>
              <a:defRPr sz="900"/>
            </a:pPr>
            <a:endParaRPr lang="fr-FR"/>
          </a:p>
        </c:txPr>
        <c:crossAx val="968099936"/>
        <c:crosses val="autoZero"/>
        <c:crossBetween val="midCat"/>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Consommations intermédiaires des autres secteurs</a:t>
            </a:r>
            <a:r>
              <a:rPr lang="en-US" sz="1200" baseline="0"/>
              <a:t> </a:t>
            </a:r>
            <a:r>
              <a:rPr lang="en-US" sz="1200"/>
              <a:t>en "activités informatiques et services d'information"</a:t>
            </a:r>
            <a:endParaRPr lang="fr-FR"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'Analyse du TES'!$B$10:$B$40</c:f>
              <c:strCache>
                <c:ptCount val="31"/>
                <c:pt idx="0">
                  <c:v>ACTIVITÉS INFORMATIQUES ET SERVICES D'INFORMATION</c:v>
                </c:pt>
                <c:pt idx="1">
                  <c:v>ACTIVITÉS FINANCIÈRES ET D'ASSURANCE</c:v>
                </c:pt>
                <c:pt idx="2">
                  <c:v>COMMERCE ; RÉPARATION D'AUTOMOBILES ET DE MOTOCYCLES</c:v>
                </c:pt>
                <c:pt idx="3">
                  <c:v>ACTIVITÉS JURIDIQUES, COMPTABLES, DE GESTION, D'ARCHITECTURE, D'INGÉNIERIE, DE CONTRÔLE ET D'ANALYSES TECHNIQUES</c:v>
                </c:pt>
                <c:pt idx="4">
                  <c:v>ACTIVITÉS DE SERVICES ADMINISTRATIFS ET DE SOUTIEN</c:v>
                </c:pt>
                <c:pt idx="5">
                  <c:v>ADMINISTRATION PUBLIQUE ET DÉFENSE - SÉCURITÉ SOCIALE OBLIGATOIRE</c:v>
                </c:pt>
                <c:pt idx="6">
                  <c:v>TÉLÉCOMMUNICATIONS</c:v>
                </c:pt>
                <c:pt idx="7">
                  <c:v>CONSTRUCTION</c:v>
                </c:pt>
                <c:pt idx="8">
                  <c:v>RECHERCHE-DÉVELOPPEMENT SCIENTIFIQUE</c:v>
                </c:pt>
                <c:pt idx="9">
                  <c:v>ÉDITION, AUDIOVISUEL ET DIFFUSION</c:v>
                </c:pt>
                <c:pt idx="10">
                  <c:v>TRANSPORTS ET ENTREPOSAGE</c:v>
                </c:pt>
                <c:pt idx="11">
                  <c:v>FABRICATION DE DENRÉES ALIMENTAIRES, DE BOISSONS ET DE PRODUITS À BASE DE TABAC</c:v>
                </c:pt>
                <c:pt idx="12">
                  <c:v>ACTIVITÉS IMMOBILIÈRES</c:v>
                </c:pt>
                <c:pt idx="13">
                  <c:v>PRODUCTION ET DISTRIBUTION D'ÉLECTRICITÉ, DE GAZ, DE VAPEUR ET D'AIR CONDITIONNÉ</c:v>
                </c:pt>
                <c:pt idx="14">
                  <c:v>FABRICATION DE PRODUITS INFORMATIQUES, ÉLECTRONIQUES ET OPTIQUES</c:v>
                </c:pt>
                <c:pt idx="15">
                  <c:v>FABRICATION DE MATÉRIELS DE TRANSPORT</c:v>
                </c:pt>
                <c:pt idx="16">
                  <c:v>AUTRES ACTIVITÉS DE SERVICES</c:v>
                </c:pt>
                <c:pt idx="17">
                  <c:v>ACTIVITÉS POUR LA SANTÉ HUMAINE</c:v>
                </c:pt>
                <c:pt idx="18">
                  <c:v>COKÉFACTION ET RAFFINAGE</c:v>
                </c:pt>
                <c:pt idx="19">
                  <c:v>AUTRES ACTIVITÉS SPÉCIALISÉES, SCIENTIFIQUES ET TECHNIQUES</c:v>
                </c:pt>
                <c:pt idx="20">
                  <c:v>INDUSTRIE CHIMIQUE</c:v>
                </c:pt>
                <c:pt idx="21">
                  <c:v>ENSEIGNEMENT</c:v>
                </c:pt>
                <c:pt idx="22">
                  <c:v>ARTS, SPECTACLES ET ACTIVITÉS RÉCRÉATIVES</c:v>
                </c:pt>
                <c:pt idx="23">
                  <c:v>MÉTALLURGIE ET FABRICATION DE PRODUITS MÉTALLIQUES, HORS MACHINES ET ÉQUIPEMENTS</c:v>
                </c:pt>
                <c:pt idx="24">
                  <c:v>HÉBERGEMENT MÉDICO-SOCIAL ET SOCIAL ET ACTION SOCIALE SANS HÉBERGEMENT</c:v>
                </c:pt>
                <c:pt idx="25">
                  <c:v>HÉBERGEMENT ET RESTAURATION</c:v>
                </c:pt>
                <c:pt idx="26">
                  <c:v>AUTRES INDUSTRIES MANUFACTURIÈRES ; RÉPARATION ET INSTALLATION DE MACHINES ET D'ÉQUIPEMENTS</c:v>
                </c:pt>
                <c:pt idx="27">
                  <c:v>PRODUCTION ET DISTRIBUTION D'EAU ; ASSAINISSEMENT, GESTION DES DÉCHETS ET DÉPOLLUTION</c:v>
                </c:pt>
                <c:pt idx="28">
                  <c:v>TRAVAIL DU BOIS, INDUSTRIES DU PAPIER ET IMPRIMERIE</c:v>
                </c:pt>
                <c:pt idx="29">
                  <c:v>FABRICATION DE PRODUITS EN CAOUTCHOUC, EN PLASTIQUE ET D'AUTRES PRODUITS MINÉRAUX NON MÉTALLIQUES</c:v>
                </c:pt>
                <c:pt idx="30">
                  <c:v>FABRICATION DE MACHINES ET ÉQUIPEMENTS N.C.A.</c:v>
                </c:pt>
              </c:strCache>
            </c:strRef>
          </c:cat>
          <c:val>
            <c:numRef>
              <c:f>'Analyse du TES'!$E$10:$E$40</c:f>
              <c:numCache>
                <c:formatCode>0%</c:formatCode>
                <c:ptCount val="31"/>
                <c:pt idx="0">
                  <c:v>0.25933355776339118</c:v>
                </c:pt>
                <c:pt idx="1">
                  <c:v>0.1951759665303823</c:v>
                </c:pt>
                <c:pt idx="2">
                  <c:v>8.9935000779329866E-2</c:v>
                </c:pt>
                <c:pt idx="3">
                  <c:v>5.9346378834838821E-2</c:v>
                </c:pt>
                <c:pt idx="4">
                  <c:v>5.4125387069116772E-2</c:v>
                </c:pt>
                <c:pt idx="5">
                  <c:v>4.434204679075774E-2</c:v>
                </c:pt>
                <c:pt idx="6">
                  <c:v>3.2102839305525967E-2</c:v>
                </c:pt>
                <c:pt idx="7">
                  <c:v>2.4835659379110354E-2</c:v>
                </c:pt>
                <c:pt idx="8">
                  <c:v>2.1307423577602611E-2</c:v>
                </c:pt>
                <c:pt idx="9">
                  <c:v>2.0208804223743815E-2</c:v>
                </c:pt>
                <c:pt idx="10">
                  <c:v>1.8799523018688834E-2</c:v>
                </c:pt>
                <c:pt idx="11">
                  <c:v>1.5451899128732285E-2</c:v>
                </c:pt>
                <c:pt idx="12">
                  <c:v>1.4967748183455821E-2</c:v>
                </c:pt>
                <c:pt idx="13">
                  <c:v>1.2325049139916446E-2</c:v>
                </c:pt>
                <c:pt idx="14">
                  <c:v>1.0946432834489766E-2</c:v>
                </c:pt>
                <c:pt idx="15">
                  <c:v>1.066228926617825E-2</c:v>
                </c:pt>
                <c:pt idx="16">
                  <c:v>9.8416938768883539E-3</c:v>
                </c:pt>
                <c:pt idx="17">
                  <c:v>9.8366109273316463E-3</c:v>
                </c:pt>
                <c:pt idx="18">
                  <c:v>9.5305304188280215E-3</c:v>
                </c:pt>
                <c:pt idx="19">
                  <c:v>9.0492887933636204E-3</c:v>
                </c:pt>
                <c:pt idx="20">
                  <c:v>8.8407206592505325E-3</c:v>
                </c:pt>
                <c:pt idx="21">
                  <c:v>8.7000366540855873E-3</c:v>
                </c:pt>
                <c:pt idx="22">
                  <c:v>8.00434137396875E-3</c:v>
                </c:pt>
                <c:pt idx="23">
                  <c:v>6.8881323394071343E-3</c:v>
                </c:pt>
                <c:pt idx="24">
                  <c:v>5.9748734420801411E-3</c:v>
                </c:pt>
                <c:pt idx="25">
                  <c:v>5.6140843449266828E-3</c:v>
                </c:pt>
                <c:pt idx="26">
                  <c:v>5.4155483480965707E-3</c:v>
                </c:pt>
                <c:pt idx="27">
                  <c:v>5.3735471333385071E-3</c:v>
                </c:pt>
                <c:pt idx="28">
                  <c:v>5.2507537729948707E-3</c:v>
                </c:pt>
                <c:pt idx="29">
                  <c:v>5.229820046531059E-3</c:v>
                </c:pt>
                <c:pt idx="30" formatCode="0.0%">
                  <c:v>4.7915828495530199E-3</c:v>
                </c:pt>
              </c:numCache>
            </c:numRef>
          </c:val>
          <c:extLst xmlns:c16r2="http://schemas.microsoft.com/office/drawing/2015/06/chart">
            <c:ext xmlns:c16="http://schemas.microsoft.com/office/drawing/2014/chart" uri="{C3380CC4-5D6E-409C-BE32-E72D297353CC}">
              <c16:uniqueId val="{00000000-DAA7-46AD-98B4-E8DA071279F3}"/>
            </c:ext>
          </c:extLst>
        </c:ser>
        <c:dLbls>
          <c:showLegendKey val="0"/>
          <c:showVal val="0"/>
          <c:showCatName val="0"/>
          <c:showSerName val="0"/>
          <c:showPercent val="0"/>
          <c:showBubbleSize val="0"/>
        </c:dLbls>
        <c:gapWidth val="115"/>
        <c:overlap val="-20"/>
        <c:axId val="968102736"/>
        <c:axId val="968103296"/>
      </c:barChart>
      <c:catAx>
        <c:axId val="968102736"/>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68103296"/>
        <c:crosses val="autoZero"/>
        <c:auto val="1"/>
        <c:lblAlgn val="ctr"/>
        <c:lblOffset val="100"/>
        <c:noMultiLvlLbl val="0"/>
      </c:catAx>
      <c:valAx>
        <c:axId val="9681032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68102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userShapes r:id="rId3"/>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sz="1100"/>
              <a:t>Consommations intermédiaire (hors sous-traitances) en million d'euro</a:t>
            </a:r>
            <a:endParaRPr lang="fr-FR"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49037231758385297"/>
          <c:y val="6.7724905003788957E-2"/>
          <c:w val="0.45629096529108631"/>
          <c:h val="0.91115306621703107"/>
        </c:manualLayout>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'Analyse du TES'!$B$11:$B$40</c:f>
              <c:strCache>
                <c:ptCount val="30"/>
                <c:pt idx="0">
                  <c:v>ACTIVITÉS FINANCIÈRES ET D'ASSURANCE</c:v>
                </c:pt>
                <c:pt idx="1">
                  <c:v>COMMERCE ; RÉPARATION D'AUTOMOBILES ET DE MOTOCYCLES</c:v>
                </c:pt>
                <c:pt idx="2">
                  <c:v>ACTIVITÉS JURIDIQUES, COMPTABLES, DE GESTION, D'ARCHITECTURE, D'INGÉNIERIE, DE CONTRÔLE ET D'ANALYSES TECHNIQUES</c:v>
                </c:pt>
                <c:pt idx="3">
                  <c:v>ACTIVITÉS DE SERVICES ADMINISTRATIFS ET DE SOUTIEN</c:v>
                </c:pt>
                <c:pt idx="4">
                  <c:v>ADMINISTRATION PUBLIQUE ET DÉFENSE - SÉCURITÉ SOCIALE OBLIGATOIRE</c:v>
                </c:pt>
                <c:pt idx="5">
                  <c:v>TÉLÉCOMMUNICATIONS</c:v>
                </c:pt>
                <c:pt idx="6">
                  <c:v>CONSTRUCTION</c:v>
                </c:pt>
                <c:pt idx="7">
                  <c:v>RECHERCHE-DÉVELOPPEMENT SCIENTIFIQUE</c:v>
                </c:pt>
                <c:pt idx="8">
                  <c:v>ÉDITION, AUDIOVISUEL ET DIFFUSION</c:v>
                </c:pt>
                <c:pt idx="9">
                  <c:v>TRANSPORTS ET ENTREPOSAGE</c:v>
                </c:pt>
                <c:pt idx="10">
                  <c:v>FABRICATION DE DENRÉES ALIMENTAIRES, DE BOISSONS ET DE PRODUITS À BASE DE TABAC</c:v>
                </c:pt>
                <c:pt idx="11">
                  <c:v>ACTIVITÉS IMMOBILIÈRES</c:v>
                </c:pt>
                <c:pt idx="12">
                  <c:v>PRODUCTION ET DISTRIBUTION D'ÉLECTRICITÉ, DE GAZ, DE VAPEUR ET D'AIR CONDITIONNÉ</c:v>
                </c:pt>
                <c:pt idx="13">
                  <c:v>FABRICATION DE PRODUITS INFORMATIQUES, ÉLECTRONIQUES ET OPTIQUES</c:v>
                </c:pt>
                <c:pt idx="14">
                  <c:v>FABRICATION DE MATÉRIELS DE TRANSPORT</c:v>
                </c:pt>
                <c:pt idx="15">
                  <c:v>AUTRES ACTIVITÉS DE SERVICES</c:v>
                </c:pt>
                <c:pt idx="16">
                  <c:v>ACTIVITÉS POUR LA SANTÉ HUMAINE</c:v>
                </c:pt>
                <c:pt idx="17">
                  <c:v>COKÉFACTION ET RAFFINAGE</c:v>
                </c:pt>
                <c:pt idx="18">
                  <c:v>AUTRES ACTIVITÉS SPÉCIALISÉES, SCIENTIFIQUES ET TECHNIQUES</c:v>
                </c:pt>
                <c:pt idx="19">
                  <c:v>INDUSTRIE CHIMIQUE</c:v>
                </c:pt>
                <c:pt idx="20">
                  <c:v>ENSEIGNEMENT</c:v>
                </c:pt>
                <c:pt idx="21">
                  <c:v>ARTS, SPECTACLES ET ACTIVITÉS RÉCRÉATIVES</c:v>
                </c:pt>
                <c:pt idx="22">
                  <c:v>MÉTALLURGIE ET FABRICATION DE PRODUITS MÉTALLIQUES, HORS MACHINES ET ÉQUIPEMENTS</c:v>
                </c:pt>
                <c:pt idx="23">
                  <c:v>HÉBERGEMENT MÉDICO-SOCIAL ET SOCIAL ET ACTION SOCIALE SANS HÉBERGEMENT</c:v>
                </c:pt>
                <c:pt idx="24">
                  <c:v>HÉBERGEMENT ET RESTAURATION</c:v>
                </c:pt>
                <c:pt idx="25">
                  <c:v>AUTRES INDUSTRIES MANUFACTURIÈRES ; RÉPARATION ET INSTALLATION DE MACHINES ET D'ÉQUIPEMENTS</c:v>
                </c:pt>
                <c:pt idx="26">
                  <c:v>PRODUCTION ET DISTRIBUTION D'EAU ; ASSAINISSEMENT, GESTION DES DÉCHETS ET DÉPOLLUTION</c:v>
                </c:pt>
                <c:pt idx="27">
                  <c:v>TRAVAIL DU BOIS, INDUSTRIES DU PAPIER ET IMPRIMERIE</c:v>
                </c:pt>
                <c:pt idx="28">
                  <c:v>FABRICATION DE PRODUITS EN CAOUTCHOUC, EN PLASTIQUE ET D'AUTRES PRODUITS MINÉRAUX NON MÉTALLIQUES</c:v>
                </c:pt>
                <c:pt idx="29">
                  <c:v>FABRICATION DE MACHINES ET ÉQUIPEMENTS N.C.A.</c:v>
                </c:pt>
              </c:strCache>
            </c:strRef>
          </c:cat>
          <c:val>
            <c:numRef>
              <c:f>'Analyse du TES'!$F$11:$F$40</c:f>
              <c:numCache>
                <c:formatCode>0</c:formatCode>
                <c:ptCount val="30"/>
                <c:pt idx="0">
                  <c:v>1459.1305</c:v>
                </c:pt>
                <c:pt idx="1">
                  <c:v>672.35175000000004</c:v>
                </c:pt>
                <c:pt idx="2">
                  <c:v>443.67200000000003</c:v>
                </c:pt>
                <c:pt idx="3">
                  <c:v>404.64</c:v>
                </c:pt>
                <c:pt idx="4">
                  <c:v>331.5</c:v>
                </c:pt>
                <c:pt idx="5">
                  <c:v>240</c:v>
                </c:pt>
                <c:pt idx="6">
                  <c:v>185.67075</c:v>
                </c:pt>
                <c:pt idx="7">
                  <c:v>159.29374999999999</c:v>
                </c:pt>
                <c:pt idx="8">
                  <c:v>151.0805</c:v>
                </c:pt>
                <c:pt idx="9">
                  <c:v>140.54474999999999</c:v>
                </c:pt>
                <c:pt idx="10">
                  <c:v>115.518</c:v>
                </c:pt>
                <c:pt idx="11">
                  <c:v>111.8985</c:v>
                </c:pt>
                <c:pt idx="12">
                  <c:v>92.141750000000002</c:v>
                </c:pt>
                <c:pt idx="13">
                  <c:v>81.835250000000002</c:v>
                </c:pt>
                <c:pt idx="14">
                  <c:v>79.710999999999999</c:v>
                </c:pt>
                <c:pt idx="15">
                  <c:v>73.576250000000002</c:v>
                </c:pt>
                <c:pt idx="16">
                  <c:v>73.538250000000005</c:v>
                </c:pt>
                <c:pt idx="17">
                  <c:v>71.25</c:v>
                </c:pt>
                <c:pt idx="18">
                  <c:v>67.652249999999995</c:v>
                </c:pt>
                <c:pt idx="19">
                  <c:v>66.093000000000004</c:v>
                </c:pt>
                <c:pt idx="20">
                  <c:v>65.041250000000005</c:v>
                </c:pt>
                <c:pt idx="21">
                  <c:v>59.840249999999997</c:v>
                </c:pt>
                <c:pt idx="22">
                  <c:v>51.4955</c:v>
                </c:pt>
                <c:pt idx="23">
                  <c:v>44.667999999999999</c:v>
                </c:pt>
                <c:pt idx="24">
                  <c:v>41.970750000000002</c:v>
                </c:pt>
                <c:pt idx="25">
                  <c:v>40.486499999999999</c:v>
                </c:pt>
                <c:pt idx="26">
                  <c:v>40.172499999999999</c:v>
                </c:pt>
                <c:pt idx="27">
                  <c:v>39.2545</c:v>
                </c:pt>
                <c:pt idx="28">
                  <c:v>39.097999999999999</c:v>
                </c:pt>
                <c:pt idx="29">
                  <c:v>35.821750000000002</c:v>
                </c:pt>
              </c:numCache>
            </c:numRef>
          </c:val>
          <c:extLst xmlns:c16r2="http://schemas.microsoft.com/office/drawing/2015/06/chart">
            <c:ext xmlns:c16="http://schemas.microsoft.com/office/drawing/2014/chart" uri="{C3380CC4-5D6E-409C-BE32-E72D297353CC}">
              <c16:uniqueId val="{00000000-FB39-41F0-AD0C-6EB6E25F2683}"/>
            </c:ext>
          </c:extLst>
        </c:ser>
        <c:dLbls>
          <c:showLegendKey val="0"/>
          <c:showVal val="0"/>
          <c:showCatName val="0"/>
          <c:showSerName val="0"/>
          <c:showPercent val="0"/>
          <c:showBubbleSize val="0"/>
        </c:dLbls>
        <c:gapWidth val="115"/>
        <c:overlap val="-20"/>
        <c:axId val="968105536"/>
        <c:axId val="968106096"/>
      </c:barChart>
      <c:catAx>
        <c:axId val="968105536"/>
        <c:scaling>
          <c:orientation val="maxMin"/>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68106096"/>
        <c:crosses val="autoZero"/>
        <c:auto val="1"/>
        <c:lblAlgn val="ctr"/>
        <c:lblOffset val="100"/>
        <c:noMultiLvlLbl val="0"/>
      </c:catAx>
      <c:valAx>
        <c:axId val="96810609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68105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122" l="0.70000000000000062" r="0.70000000000000062" t="0.75000000000000122" header="0.30000000000000032" footer="0.30000000000000032"/>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FR" sz="1800" b="1" i="0" baseline="0"/>
              <a:t>Marché français des TIC</a:t>
            </a:r>
          </a:p>
        </c:rich>
      </c:tx>
      <c:overlay val="0"/>
    </c:title>
    <c:autoTitleDeleted val="0"/>
    <c:plotArea>
      <c:layout/>
      <c:barChart>
        <c:barDir val="col"/>
        <c:grouping val="percentStacked"/>
        <c:varyColors val="0"/>
        <c:ser>
          <c:idx val="0"/>
          <c:order val="0"/>
          <c:tx>
            <c:strRef>
              <c:f>'Dépense en TIC'!$C$40</c:f>
              <c:strCache>
                <c:ptCount val="1"/>
                <c:pt idx="0">
                  <c:v>Télécoms et 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TIC'!$C$41:$C$46</c:f>
              <c:numCache>
                <c:formatCode>0%</c:formatCode>
                <c:ptCount val="6"/>
                <c:pt idx="0">
                  <c:v>0.2</c:v>
                </c:pt>
                <c:pt idx="1">
                  <c:v>0.18840579710144928</c:v>
                </c:pt>
                <c:pt idx="2">
                  <c:v>0.18309859154929578</c:v>
                </c:pt>
                <c:pt idx="3">
                  <c:v>0.17142857142857143</c:v>
                </c:pt>
                <c:pt idx="4">
                  <c:v>0.17142857142857143</c:v>
                </c:pt>
                <c:pt idx="5">
                  <c:v>0.16666666666666666</c:v>
                </c:pt>
              </c:numCache>
            </c:numRef>
          </c:val>
        </c:ser>
        <c:ser>
          <c:idx val="1"/>
          <c:order val="1"/>
          <c:tx>
            <c:strRef>
              <c:f>'Dépense en TIC'!$D$40</c:f>
              <c:strCache>
                <c:ptCount val="1"/>
                <c:pt idx="0">
                  <c:v>Externalisation 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TIC'!$D$41:$D$46</c:f>
              <c:numCache>
                <c:formatCode>0%</c:formatCode>
                <c:ptCount val="6"/>
                <c:pt idx="0">
                  <c:v>0.12307692307692308</c:v>
                </c:pt>
                <c:pt idx="1">
                  <c:v>0.13043478260869565</c:v>
                </c:pt>
                <c:pt idx="2">
                  <c:v>0.12676056338028169</c:v>
                </c:pt>
                <c:pt idx="3">
                  <c:v>0.12857142857142856</c:v>
                </c:pt>
                <c:pt idx="4">
                  <c:v>0.12857142857142856</c:v>
                </c:pt>
                <c:pt idx="5">
                  <c:v>0.125</c:v>
                </c:pt>
              </c:numCache>
            </c:numRef>
          </c:val>
        </c:ser>
        <c:ser>
          <c:idx val="2"/>
          <c:order val="2"/>
          <c:tx>
            <c:strRef>
              <c:f>'Dépense en TIC'!$E$40</c:f>
              <c:strCache>
                <c:ptCount val="1"/>
                <c:pt idx="0">
                  <c:v>Service conseil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TIC'!$E$41:$E$46</c:f>
              <c:numCache>
                <c:formatCode>0%</c:formatCode>
                <c:ptCount val="6"/>
                <c:pt idx="0">
                  <c:v>0.18461538461538463</c:v>
                </c:pt>
                <c:pt idx="1">
                  <c:v>0.17391304347826086</c:v>
                </c:pt>
                <c:pt idx="2">
                  <c:v>0.18309859154929578</c:v>
                </c:pt>
                <c:pt idx="3">
                  <c:v>0.18571428571428572</c:v>
                </c:pt>
                <c:pt idx="4">
                  <c:v>0.18571428571428572</c:v>
                </c:pt>
                <c:pt idx="5">
                  <c:v>0.19444444444444445</c:v>
                </c:pt>
              </c:numCache>
            </c:numRef>
          </c:val>
        </c:ser>
        <c:ser>
          <c:idx val="3"/>
          <c:order val="3"/>
          <c:tx>
            <c:strRef>
              <c:f>'Dépense en TIC'!$F$40</c:f>
              <c:strCache>
                <c:ptCount val="1"/>
                <c:pt idx="0">
                  <c:v>Logiciels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TIC'!$F$41:$F$46</c:f>
              <c:numCache>
                <c:formatCode>0%</c:formatCode>
                <c:ptCount val="6"/>
                <c:pt idx="0">
                  <c:v>0.32307692307692309</c:v>
                </c:pt>
                <c:pt idx="1">
                  <c:v>0.33333333333333331</c:v>
                </c:pt>
                <c:pt idx="2">
                  <c:v>0.3380281690140845</c:v>
                </c:pt>
                <c:pt idx="3">
                  <c:v>0.34285714285714286</c:v>
                </c:pt>
                <c:pt idx="4">
                  <c:v>0.34285714285714286</c:v>
                </c:pt>
                <c:pt idx="5">
                  <c:v>0.34722222222222221</c:v>
                </c:pt>
              </c:numCache>
            </c:numRef>
          </c:val>
        </c:ser>
        <c:ser>
          <c:idx val="4"/>
          <c:order val="4"/>
          <c:tx>
            <c:strRef>
              <c:f>'Dépense en TIC'!$G$40</c:f>
              <c:strCache>
                <c:ptCount val="1"/>
                <c:pt idx="0">
                  <c:v>Equipement de communication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TIC'!$G$41:$G$46</c:f>
              <c:numCache>
                <c:formatCode>0%</c:formatCode>
                <c:ptCount val="6"/>
                <c:pt idx="0">
                  <c:v>9.2307692307692313E-2</c:v>
                </c:pt>
                <c:pt idx="1">
                  <c:v>8.6956521739130432E-2</c:v>
                </c:pt>
                <c:pt idx="2">
                  <c:v>8.4507042253521125E-2</c:v>
                </c:pt>
                <c:pt idx="3">
                  <c:v>8.5714285714285715E-2</c:v>
                </c:pt>
                <c:pt idx="4">
                  <c:v>8.5714285714285715E-2</c:v>
                </c:pt>
                <c:pt idx="5">
                  <c:v>8.3333333333333329E-2</c:v>
                </c:pt>
              </c:numCache>
            </c:numRef>
          </c:val>
        </c:ser>
        <c:ser>
          <c:idx val="5"/>
          <c:order val="5"/>
          <c:tx>
            <c:strRef>
              <c:f>'Dépense en TIC'!$H$40</c:f>
              <c:strCache>
                <c:ptCount val="1"/>
                <c:pt idx="0">
                  <c:v>Ordinateurs et péréphériques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TIC'!$H$41:$H$46</c:f>
              <c:numCache>
                <c:formatCode>0%</c:formatCode>
                <c:ptCount val="6"/>
                <c:pt idx="0">
                  <c:v>7.6923076923076927E-2</c:v>
                </c:pt>
                <c:pt idx="1">
                  <c:v>8.6956521739130432E-2</c:v>
                </c:pt>
                <c:pt idx="2">
                  <c:v>8.4507042253521125E-2</c:v>
                </c:pt>
                <c:pt idx="3">
                  <c:v>8.5714285714285715E-2</c:v>
                </c:pt>
                <c:pt idx="4">
                  <c:v>8.5714285714285715E-2</c:v>
                </c:pt>
                <c:pt idx="5">
                  <c:v>8.3333333333333329E-2</c:v>
                </c:pt>
              </c:numCache>
            </c:numRef>
          </c:val>
        </c:ser>
        <c:dLbls>
          <c:showLegendKey val="0"/>
          <c:showVal val="0"/>
          <c:showCatName val="0"/>
          <c:showSerName val="0"/>
          <c:showPercent val="0"/>
          <c:showBubbleSize val="0"/>
        </c:dLbls>
        <c:gapWidth val="150"/>
        <c:overlap val="100"/>
        <c:axId val="959827104"/>
        <c:axId val="959827664"/>
      </c:barChart>
      <c:catAx>
        <c:axId val="959827104"/>
        <c:scaling>
          <c:orientation val="minMax"/>
        </c:scaling>
        <c:delete val="0"/>
        <c:axPos val="b"/>
        <c:numFmt formatCode="General" sourceLinked="1"/>
        <c:majorTickMark val="out"/>
        <c:minorTickMark val="none"/>
        <c:tickLblPos val="nextTo"/>
        <c:crossAx val="959827664"/>
        <c:crosses val="autoZero"/>
        <c:auto val="1"/>
        <c:lblAlgn val="ctr"/>
        <c:lblOffset val="100"/>
        <c:noMultiLvlLbl val="0"/>
      </c:catAx>
      <c:valAx>
        <c:axId val="959827664"/>
        <c:scaling>
          <c:orientation val="minMax"/>
        </c:scaling>
        <c:delete val="0"/>
        <c:axPos val="l"/>
        <c:majorGridlines/>
        <c:numFmt formatCode="0%" sourceLinked="1"/>
        <c:majorTickMark val="out"/>
        <c:minorTickMark val="none"/>
        <c:tickLblPos val="nextTo"/>
        <c:crossAx val="959827104"/>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Marché français des TI</a:t>
            </a:r>
          </a:p>
        </c:rich>
      </c:tx>
      <c:layout>
        <c:manualLayout>
          <c:xMode val="edge"/>
          <c:yMode val="edge"/>
          <c:x val="0.46683546909577478"/>
          <c:y val="3.242147922998987E-2"/>
        </c:manualLayout>
      </c:layout>
      <c:overlay val="0"/>
    </c:title>
    <c:autoTitleDeleted val="0"/>
    <c:plotArea>
      <c:layout>
        <c:manualLayout>
          <c:layoutTarget val="inner"/>
          <c:xMode val="edge"/>
          <c:yMode val="edge"/>
          <c:x val="0.25872917846053556"/>
          <c:y val="0.12570247867952677"/>
          <c:w val="0.45200000000000001"/>
          <c:h val="0.86584415584415597"/>
        </c:manualLayout>
      </c:layout>
      <c:doughnutChart>
        <c:varyColors val="1"/>
        <c:ser>
          <c:idx val="0"/>
          <c:order val="0"/>
          <c:tx>
            <c:strRef>
              <c:f>'Dépense en TIC'!$E$85</c:f>
              <c:strCache>
                <c:ptCount val="1"/>
                <c:pt idx="0">
                  <c:v>Part</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'Dépense en TIC'!$B$86:$B$88</c:f>
              <c:strCache>
                <c:ptCount val="3"/>
                <c:pt idx="0">
                  <c:v>Conseil et services informatiques</c:v>
                </c:pt>
                <c:pt idx="1">
                  <c:v>Edition de logiciels</c:v>
                </c:pt>
                <c:pt idx="2">
                  <c:v>Conseil en technologies</c:v>
                </c:pt>
              </c:strCache>
            </c:strRef>
          </c:cat>
          <c:val>
            <c:numRef>
              <c:f>'Dépense en TIC'!$E$86:$E$88</c:f>
              <c:numCache>
                <c:formatCode>0%</c:formatCode>
                <c:ptCount val="3"/>
                <c:pt idx="0">
                  <c:v>0.62</c:v>
                </c:pt>
                <c:pt idx="1">
                  <c:v>0.21</c:v>
                </c:pt>
                <c:pt idx="2">
                  <c:v>0.17</c:v>
                </c:pt>
              </c:numCache>
            </c:numRef>
          </c:val>
        </c:ser>
        <c:ser>
          <c:idx val="1"/>
          <c:order val="1"/>
          <c:tx>
            <c:strRef>
              <c:f>'Dépense en TIC'!$D$85</c:f>
              <c:strCache>
                <c:ptCount val="1"/>
                <c:pt idx="0">
                  <c:v>Montant</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'Dépense en TIC'!$B$86:$B$88</c:f>
              <c:strCache>
                <c:ptCount val="3"/>
                <c:pt idx="0">
                  <c:v>Conseil et services informatiques</c:v>
                </c:pt>
                <c:pt idx="1">
                  <c:v>Edition de logiciels</c:v>
                </c:pt>
                <c:pt idx="2">
                  <c:v>Conseil en technologies</c:v>
                </c:pt>
              </c:strCache>
            </c:strRef>
          </c:cat>
          <c:val>
            <c:numRef>
              <c:f>'Dépense en TIC'!$D$86:$D$88</c:f>
              <c:numCache>
                <c:formatCode>General</c:formatCode>
                <c:ptCount val="3"/>
                <c:pt idx="0">
                  <c:v>30.7</c:v>
                </c:pt>
                <c:pt idx="1">
                  <c:v>10.4</c:v>
                </c:pt>
                <c:pt idx="2">
                  <c:v>8.4</c:v>
                </c:pt>
              </c:numCache>
            </c:numRef>
          </c:val>
        </c:ser>
        <c:dLbls>
          <c:showLegendKey val="0"/>
          <c:showVal val="0"/>
          <c:showCatName val="0"/>
          <c:showSerName val="0"/>
          <c:showPercent val="0"/>
          <c:showBubbleSize val="0"/>
          <c:showLeaderLines val="1"/>
        </c:dLbls>
        <c:firstSliceAng val="0"/>
        <c:holeSize val="50"/>
      </c:doughnutChart>
    </c:plotArea>
    <c:legend>
      <c:legendPos val="r"/>
      <c:layout>
        <c:manualLayout>
          <c:xMode val="edge"/>
          <c:yMode val="edge"/>
          <c:x val="0.67254954828518898"/>
          <c:y val="0.15081583552055994"/>
          <c:w val="0.31092152250960348"/>
          <c:h val="0.28680723420210774"/>
        </c:manualLayout>
      </c:layout>
      <c:overlay val="0"/>
      <c:txPr>
        <a:bodyPr/>
        <a:lstStyle/>
        <a:p>
          <a:pPr rtl="0">
            <a:defRPr sz="800"/>
          </a:pPr>
          <a:endParaRPr lang="fr-FR"/>
        </a:p>
      </c:txPr>
    </c:legend>
    <c:plotVisOnly val="1"/>
    <c:dispBlanksAs val="zero"/>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Poids des</a:t>
            </a:r>
            <a:r>
              <a:rPr lang="en-US" sz="1600" baseline="0"/>
              <a:t> secteurs dans le marché français des TI</a:t>
            </a:r>
            <a:endParaRPr lang="en-US" sz="1600"/>
          </a:p>
        </c:rich>
      </c:tx>
      <c:layout>
        <c:manualLayout>
          <c:xMode val="edge"/>
          <c:yMode val="edge"/>
          <c:x val="0.18899410421912499"/>
          <c:y val="2.8776989284914477E-2"/>
        </c:manualLayout>
      </c:layout>
      <c:overlay val="0"/>
    </c:title>
    <c:autoTitleDeleted val="0"/>
    <c:plotArea>
      <c:layout>
        <c:manualLayout>
          <c:layoutTarget val="inner"/>
          <c:xMode val="edge"/>
          <c:yMode val="edge"/>
          <c:x val="0.20822878177791515"/>
          <c:y val="0.13321480134247299"/>
          <c:w val="0.4510804887165209"/>
          <c:h val="0.85158514276624508"/>
        </c:manualLayout>
      </c:layout>
      <c:pieChart>
        <c:varyColors val="1"/>
        <c:ser>
          <c:idx val="1"/>
          <c:order val="0"/>
          <c:tx>
            <c:strRef>
              <c:f>'Dépense en TIC'!$D$64</c:f>
              <c:strCache>
                <c:ptCount val="1"/>
                <c:pt idx="0">
                  <c:v>% du CA</c:v>
                </c:pt>
              </c:strCache>
            </c:strRef>
          </c:tx>
          <c:dLbls>
            <c:spPr>
              <a:noFill/>
              <a:ln>
                <a:noFill/>
              </a:ln>
              <a:effectLst/>
            </c:spPr>
            <c:txPr>
              <a:bodyPr/>
              <a:lstStyle/>
              <a:p>
                <a:pPr>
                  <a:defRPr sz="1050" b="1"/>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'Dépense en TIC'!$B$65:$B$72</c:f>
              <c:strCache>
                <c:ptCount val="8"/>
                <c:pt idx="0">
                  <c:v>Industrie</c:v>
                </c:pt>
                <c:pt idx="1">
                  <c:v>Secteur public, santé, éducation</c:v>
                </c:pt>
                <c:pt idx="2">
                  <c:v>Banques et assurances </c:v>
                </c:pt>
                <c:pt idx="3">
                  <c:v>Commerce distribution</c:v>
                </c:pt>
                <c:pt idx="4">
                  <c:v>Télécoms</c:v>
                </c:pt>
                <c:pt idx="5">
                  <c:v>Service aux entreprise</c:v>
                </c:pt>
                <c:pt idx="6">
                  <c:v>Transport et utilities</c:v>
                </c:pt>
                <c:pt idx="7">
                  <c:v>Autres</c:v>
                </c:pt>
              </c:strCache>
            </c:strRef>
          </c:cat>
          <c:val>
            <c:numRef>
              <c:f>'Dépense en TIC'!$D$65:$D$72</c:f>
              <c:numCache>
                <c:formatCode>0%</c:formatCode>
                <c:ptCount val="8"/>
                <c:pt idx="0">
                  <c:v>0.3</c:v>
                </c:pt>
                <c:pt idx="1">
                  <c:v>0.19</c:v>
                </c:pt>
                <c:pt idx="2">
                  <c:v>0.19</c:v>
                </c:pt>
                <c:pt idx="3">
                  <c:v>0.09</c:v>
                </c:pt>
                <c:pt idx="4">
                  <c:v>7.0000000000000007E-2</c:v>
                </c:pt>
                <c:pt idx="5">
                  <c:v>7.0000000000000007E-2</c:v>
                </c:pt>
                <c:pt idx="6">
                  <c:v>0.06</c:v>
                </c:pt>
                <c:pt idx="7">
                  <c:v>0.03</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13177085422258"/>
          <c:y val="0.12502509186351704"/>
          <c:w val="0.34972617584904847"/>
          <c:h val="0.46105084864391949"/>
        </c:manualLayout>
      </c:layout>
      <c:overlay val="0"/>
    </c:legend>
    <c:plotVisOnly val="1"/>
    <c:dispBlanksAs val="zero"/>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fr-FR" sz="1800" b="1" i="0" baseline="0"/>
              <a:t>Marché français des TIC</a:t>
            </a:r>
          </a:p>
        </c:rich>
      </c:tx>
      <c:layout/>
      <c:overlay val="0"/>
    </c:title>
    <c:autoTitleDeleted val="0"/>
    <c:plotArea>
      <c:layout>
        <c:manualLayout>
          <c:layoutTarget val="inner"/>
          <c:xMode val="edge"/>
          <c:yMode val="edge"/>
          <c:x val="5.202247194631876E-2"/>
          <c:y val="0.17360097703539451"/>
          <c:w val="0.93297202693170589"/>
          <c:h val="0.77410264460337519"/>
        </c:manualLayout>
      </c:layout>
      <c:barChart>
        <c:barDir val="col"/>
        <c:grouping val="percentStacked"/>
        <c:varyColors val="0"/>
        <c:ser>
          <c:idx val="0"/>
          <c:order val="0"/>
          <c:tx>
            <c:strRef>
              <c:f>'Dépense en TIC'!$C$40</c:f>
              <c:strCache>
                <c:ptCount val="1"/>
                <c:pt idx="0">
                  <c:v>Télécoms et services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TIC'!$C$41:$C$46</c:f>
              <c:numCache>
                <c:formatCode>0%</c:formatCode>
                <c:ptCount val="6"/>
                <c:pt idx="0">
                  <c:v>0.2</c:v>
                </c:pt>
                <c:pt idx="1">
                  <c:v>0.18840579710144928</c:v>
                </c:pt>
                <c:pt idx="2">
                  <c:v>0.18309859154929578</c:v>
                </c:pt>
                <c:pt idx="3">
                  <c:v>0.17142857142857143</c:v>
                </c:pt>
                <c:pt idx="4">
                  <c:v>0.17142857142857143</c:v>
                </c:pt>
                <c:pt idx="5">
                  <c:v>0.16666666666666666</c:v>
                </c:pt>
              </c:numCache>
            </c:numRef>
          </c:val>
        </c:ser>
        <c:ser>
          <c:idx val="1"/>
          <c:order val="1"/>
          <c:tx>
            <c:strRef>
              <c:f>'Dépense en TIC'!$D$40</c:f>
              <c:strCache>
                <c:ptCount val="1"/>
                <c:pt idx="0">
                  <c:v>Externalisation IT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TIC'!$D$41:$D$46</c:f>
              <c:numCache>
                <c:formatCode>0%</c:formatCode>
                <c:ptCount val="6"/>
                <c:pt idx="0">
                  <c:v>0.12307692307692308</c:v>
                </c:pt>
                <c:pt idx="1">
                  <c:v>0.13043478260869565</c:v>
                </c:pt>
                <c:pt idx="2">
                  <c:v>0.12676056338028169</c:v>
                </c:pt>
                <c:pt idx="3">
                  <c:v>0.12857142857142856</c:v>
                </c:pt>
                <c:pt idx="4">
                  <c:v>0.12857142857142856</c:v>
                </c:pt>
                <c:pt idx="5">
                  <c:v>0.125</c:v>
                </c:pt>
              </c:numCache>
            </c:numRef>
          </c:val>
        </c:ser>
        <c:ser>
          <c:idx val="2"/>
          <c:order val="2"/>
          <c:tx>
            <c:strRef>
              <c:f>'Dépense en TIC'!$E$40</c:f>
              <c:strCache>
                <c:ptCount val="1"/>
                <c:pt idx="0">
                  <c:v>Service conseil</c:v>
                </c:pt>
              </c:strCache>
            </c:strRef>
          </c:tx>
          <c:invertIfNegative val="0"/>
          <c:dLbls>
            <c:spPr>
              <a:noFill/>
              <a:ln>
                <a:noFill/>
              </a:ln>
              <a:effectLst/>
            </c:spPr>
            <c:txPr>
              <a:bodyPr wrap="square" lIns="38100" tIns="19050" rIns="38100" bIns="19050" anchor="ctr">
                <a:spAutoFit/>
              </a:bodyPr>
              <a:lstStyle/>
              <a:p>
                <a:pPr>
                  <a:defRPr sz="2000" b="1">
                    <a:solidFill>
                      <a:srgbClr val="FF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TIC'!$E$41:$E$46</c:f>
              <c:numCache>
                <c:formatCode>0%</c:formatCode>
                <c:ptCount val="6"/>
                <c:pt idx="0">
                  <c:v>0.18461538461538463</c:v>
                </c:pt>
                <c:pt idx="1">
                  <c:v>0.17391304347826086</c:v>
                </c:pt>
                <c:pt idx="2">
                  <c:v>0.18309859154929578</c:v>
                </c:pt>
                <c:pt idx="3">
                  <c:v>0.18571428571428572</c:v>
                </c:pt>
                <c:pt idx="4">
                  <c:v>0.18571428571428572</c:v>
                </c:pt>
                <c:pt idx="5">
                  <c:v>0.19444444444444445</c:v>
                </c:pt>
              </c:numCache>
            </c:numRef>
          </c:val>
        </c:ser>
        <c:ser>
          <c:idx val="3"/>
          <c:order val="3"/>
          <c:tx>
            <c:strRef>
              <c:f>'Dépense en TIC'!$F$40</c:f>
              <c:strCache>
                <c:ptCount val="1"/>
                <c:pt idx="0">
                  <c:v>Logiciels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TIC'!$F$41:$F$46</c:f>
              <c:numCache>
                <c:formatCode>0%</c:formatCode>
                <c:ptCount val="6"/>
                <c:pt idx="0">
                  <c:v>0.32307692307692309</c:v>
                </c:pt>
                <c:pt idx="1">
                  <c:v>0.33333333333333331</c:v>
                </c:pt>
                <c:pt idx="2">
                  <c:v>0.3380281690140845</c:v>
                </c:pt>
                <c:pt idx="3">
                  <c:v>0.34285714285714286</c:v>
                </c:pt>
                <c:pt idx="4">
                  <c:v>0.34285714285714286</c:v>
                </c:pt>
                <c:pt idx="5">
                  <c:v>0.34722222222222221</c:v>
                </c:pt>
              </c:numCache>
            </c:numRef>
          </c:val>
        </c:ser>
        <c:ser>
          <c:idx val="4"/>
          <c:order val="4"/>
          <c:tx>
            <c:strRef>
              <c:f>'Dépense en TIC'!$G$40</c:f>
              <c:strCache>
                <c:ptCount val="1"/>
                <c:pt idx="0">
                  <c:v>Equipement de communication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TIC'!$G$41:$G$46</c:f>
              <c:numCache>
                <c:formatCode>0%</c:formatCode>
                <c:ptCount val="6"/>
                <c:pt idx="0">
                  <c:v>9.2307692307692313E-2</c:v>
                </c:pt>
                <c:pt idx="1">
                  <c:v>8.6956521739130432E-2</c:v>
                </c:pt>
                <c:pt idx="2">
                  <c:v>8.4507042253521125E-2</c:v>
                </c:pt>
                <c:pt idx="3">
                  <c:v>8.5714285714285715E-2</c:v>
                </c:pt>
                <c:pt idx="4">
                  <c:v>8.5714285714285715E-2</c:v>
                </c:pt>
                <c:pt idx="5">
                  <c:v>8.3333333333333329E-2</c:v>
                </c:pt>
              </c:numCache>
            </c:numRef>
          </c:val>
        </c:ser>
        <c:ser>
          <c:idx val="5"/>
          <c:order val="5"/>
          <c:tx>
            <c:strRef>
              <c:f>'Dépense en TIC'!$H$40</c:f>
              <c:strCache>
                <c:ptCount val="1"/>
                <c:pt idx="0">
                  <c:v>Ordinateurs et péréphériques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'Dépense en TIC'!$B$41:$B$46</c:f>
              <c:numCache>
                <c:formatCode>General</c:formatCode>
                <c:ptCount val="6"/>
                <c:pt idx="0">
                  <c:v>2009</c:v>
                </c:pt>
                <c:pt idx="1">
                  <c:v>2010</c:v>
                </c:pt>
                <c:pt idx="2">
                  <c:v>2011</c:v>
                </c:pt>
                <c:pt idx="3">
                  <c:v>2012</c:v>
                </c:pt>
                <c:pt idx="4">
                  <c:v>2013</c:v>
                </c:pt>
                <c:pt idx="5">
                  <c:v>2014</c:v>
                </c:pt>
              </c:numCache>
            </c:numRef>
          </c:cat>
          <c:val>
            <c:numRef>
              <c:f>'Dépense en TIC'!$H$41:$H$46</c:f>
              <c:numCache>
                <c:formatCode>0%</c:formatCode>
                <c:ptCount val="6"/>
                <c:pt idx="0">
                  <c:v>7.6923076923076927E-2</c:v>
                </c:pt>
                <c:pt idx="1">
                  <c:v>8.6956521739130432E-2</c:v>
                </c:pt>
                <c:pt idx="2">
                  <c:v>8.4507042253521125E-2</c:v>
                </c:pt>
                <c:pt idx="3">
                  <c:v>8.5714285714285715E-2</c:v>
                </c:pt>
                <c:pt idx="4">
                  <c:v>8.5714285714285715E-2</c:v>
                </c:pt>
                <c:pt idx="5">
                  <c:v>8.3333333333333329E-2</c:v>
                </c:pt>
              </c:numCache>
            </c:numRef>
          </c:val>
        </c:ser>
        <c:dLbls>
          <c:showLegendKey val="0"/>
          <c:showVal val="0"/>
          <c:showCatName val="0"/>
          <c:showSerName val="0"/>
          <c:showPercent val="0"/>
          <c:showBubbleSize val="0"/>
        </c:dLbls>
        <c:gapWidth val="150"/>
        <c:overlap val="100"/>
        <c:axId val="959837744"/>
        <c:axId val="959838304"/>
      </c:barChart>
      <c:catAx>
        <c:axId val="959837744"/>
        <c:scaling>
          <c:orientation val="minMax"/>
        </c:scaling>
        <c:delete val="0"/>
        <c:axPos val="b"/>
        <c:numFmt formatCode="General" sourceLinked="1"/>
        <c:majorTickMark val="out"/>
        <c:minorTickMark val="none"/>
        <c:tickLblPos val="nextTo"/>
        <c:crossAx val="959838304"/>
        <c:crosses val="autoZero"/>
        <c:auto val="1"/>
        <c:lblAlgn val="ctr"/>
        <c:lblOffset val="100"/>
        <c:noMultiLvlLbl val="0"/>
      </c:catAx>
      <c:valAx>
        <c:axId val="959838304"/>
        <c:scaling>
          <c:orientation val="minMax"/>
        </c:scaling>
        <c:delete val="0"/>
        <c:axPos val="l"/>
        <c:majorGridlines/>
        <c:numFmt formatCode="0%" sourceLinked="1"/>
        <c:majorTickMark val="out"/>
        <c:minorTickMark val="none"/>
        <c:tickLblPos val="nextTo"/>
        <c:crossAx val="959837744"/>
        <c:crosses val="autoZero"/>
        <c:crossBetween val="between"/>
      </c:valAx>
    </c:plotArea>
    <c:legend>
      <c:legendPos val="t"/>
      <c:legendEntry>
        <c:idx val="2"/>
        <c:txPr>
          <a:bodyPr/>
          <a:lstStyle/>
          <a:p>
            <a:pPr>
              <a:defRPr sz="1400" b="1">
                <a:solidFill>
                  <a:srgbClr val="FF0000"/>
                </a:solidFill>
              </a:defRPr>
            </a:pPr>
            <a:endParaRPr lang="fr-FR"/>
          </a:p>
        </c:txPr>
      </c:legendEntry>
      <c:layout/>
      <c:overlay val="0"/>
    </c:legend>
    <c:plotVisOnly val="1"/>
    <c:dispBlanksAs val="gap"/>
    <c:showDLblsOverMax val="0"/>
  </c:chart>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fr-FR" sz="1050"/>
              <a:t>Chiffre d'affaire des ESN fransaise</a:t>
            </a:r>
            <a:r>
              <a:rPr lang="fr-FR" sz="1050" baseline="0"/>
              <a:t>s</a:t>
            </a:r>
            <a:endParaRPr lang="fr-FR" sz="1050"/>
          </a:p>
        </c:rich>
      </c:tx>
      <c:layout>
        <c:manualLayout>
          <c:xMode val="edge"/>
          <c:yMode val="edge"/>
          <c:x val="0.21491065316448271"/>
          <c:y val="2.622577084664842E-2"/>
        </c:manualLayout>
      </c:layout>
      <c:overlay val="0"/>
    </c:title>
    <c:autoTitleDeleted val="0"/>
    <c:plotArea>
      <c:layout>
        <c:manualLayout>
          <c:layoutTarget val="inner"/>
          <c:xMode val="edge"/>
          <c:yMode val="edge"/>
          <c:x val="9.1149516009611034E-2"/>
          <c:y val="0.21420087632621693"/>
          <c:w val="0.81345608130633595"/>
          <c:h val="0.67629930281438311"/>
        </c:manualLayout>
      </c:layout>
      <c:barChart>
        <c:barDir val="col"/>
        <c:grouping val="clustered"/>
        <c:varyColors val="0"/>
        <c:ser>
          <c:idx val="1"/>
          <c:order val="0"/>
          <c:tx>
            <c:strRef>
              <c:f>'Chiffre d''affaire'!$D$10</c:f>
              <c:strCache>
                <c:ptCount val="1"/>
                <c:pt idx="0">
                  <c:v>% Croissance en valeur (échelle de droite)</c:v>
                </c:pt>
              </c:strCache>
            </c:strRef>
          </c:tx>
          <c:invertIfNegative val="0"/>
          <c:dLbls>
            <c:dLbl>
              <c:idx val="0"/>
              <c:layout>
                <c:manualLayout>
                  <c:x val="-2.0899591367474699E-17"/>
                  <c:y val="6.0097047605784999E-2"/>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1799182734949397E-17"/>
                  <c:y val="8.5852925151121473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0"/>
                  <c:y val="8.1560278893565263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2799817601459201E-3"/>
                  <c:y val="6.4389693863341105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
                  <c:y val="6.8682340120896981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2799817601459201E-3"/>
                  <c:y val="6.8682340120897148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0"/>
                  <c:y val="6.8682340120896981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'Chiffre d''affaire'!$B$11:$B$17</c:f>
              <c:numCache>
                <c:formatCode>General</c:formatCode>
                <c:ptCount val="7"/>
                <c:pt idx="0">
                  <c:v>2009</c:v>
                </c:pt>
                <c:pt idx="1">
                  <c:v>2010</c:v>
                </c:pt>
                <c:pt idx="2">
                  <c:v>2011</c:v>
                </c:pt>
                <c:pt idx="3">
                  <c:v>2012</c:v>
                </c:pt>
                <c:pt idx="4">
                  <c:v>2013</c:v>
                </c:pt>
                <c:pt idx="5">
                  <c:v>2014</c:v>
                </c:pt>
                <c:pt idx="6">
                  <c:v>2015</c:v>
                </c:pt>
              </c:numCache>
            </c:numRef>
          </c:cat>
          <c:val>
            <c:numRef>
              <c:f>'Chiffre d''affaire'!$D$11:$D$17</c:f>
              <c:numCache>
                <c:formatCode>0%</c:formatCode>
                <c:ptCount val="7"/>
                <c:pt idx="0">
                  <c:v>0.01</c:v>
                </c:pt>
                <c:pt idx="1">
                  <c:v>6.2376237623762348E-2</c:v>
                </c:pt>
                <c:pt idx="2">
                  <c:v>4.9394221808014886E-2</c:v>
                </c:pt>
                <c:pt idx="3">
                  <c:v>1.0657193605683863E-2</c:v>
                </c:pt>
                <c:pt idx="4">
                  <c:v>1.7574692442882251E-2</c:v>
                </c:pt>
                <c:pt idx="5">
                  <c:v>2.6770293609671921E-2</c:v>
                </c:pt>
                <c:pt idx="6">
                  <c:v>3.5323801513877109E-2</c:v>
                </c:pt>
              </c:numCache>
            </c:numRef>
          </c:val>
        </c:ser>
        <c:dLbls>
          <c:showLegendKey val="0"/>
          <c:showVal val="0"/>
          <c:showCatName val="0"/>
          <c:showSerName val="0"/>
          <c:showPercent val="0"/>
          <c:showBubbleSize val="0"/>
        </c:dLbls>
        <c:gapWidth val="180"/>
        <c:axId val="968075856"/>
        <c:axId val="968075296"/>
      </c:barChart>
      <c:scatterChart>
        <c:scatterStyle val="smoothMarker"/>
        <c:varyColors val="0"/>
        <c:ser>
          <c:idx val="0"/>
          <c:order val="1"/>
          <c:tx>
            <c:strRef>
              <c:f>'Chiffre d''affaire'!$C$10</c:f>
              <c:strCache>
                <c:ptCount val="1"/>
                <c:pt idx="0">
                  <c:v>CA en indice de valeur base 100 en 2008</c:v>
                </c:pt>
              </c:strCache>
            </c:strRef>
          </c:tx>
          <c:dLbls>
            <c:dLbl>
              <c:idx val="0"/>
              <c:layout>
                <c:manualLayout>
                  <c:x val="-2.6212319790301447E-2"/>
                  <c:y val="-9.2592592592592657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1.5290519877675841E-2"/>
                  <c:y val="-4.6296296296296311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3106159895150727E-2"/>
                  <c:y val="-4.6296296296296311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1.5290519877675841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1.9659239842726085E-2"/>
                  <c:y val="0"/>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3.2765399737876802E-2"/>
                  <c:y val="0"/>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4949759720401936E-2"/>
                  <c:y val="0"/>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solidFill>
                <a:schemeClr val="accent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'Chiffre d''affaire'!$B$11:$B$17</c:f>
              <c:numCache>
                <c:formatCode>General</c:formatCode>
                <c:ptCount val="7"/>
                <c:pt idx="0">
                  <c:v>2009</c:v>
                </c:pt>
                <c:pt idx="1">
                  <c:v>2010</c:v>
                </c:pt>
                <c:pt idx="2">
                  <c:v>2011</c:v>
                </c:pt>
                <c:pt idx="3">
                  <c:v>2012</c:v>
                </c:pt>
                <c:pt idx="4">
                  <c:v>2013</c:v>
                </c:pt>
                <c:pt idx="5">
                  <c:v>2014</c:v>
                </c:pt>
                <c:pt idx="6">
                  <c:v>2015</c:v>
                </c:pt>
              </c:numCache>
            </c:numRef>
          </c:xVal>
          <c:yVal>
            <c:numRef>
              <c:f>'Chiffre d''affaire'!$C$11:$C$17</c:f>
              <c:numCache>
                <c:formatCode>General</c:formatCode>
                <c:ptCount val="7"/>
                <c:pt idx="0">
                  <c:v>101</c:v>
                </c:pt>
                <c:pt idx="1">
                  <c:v>107.3</c:v>
                </c:pt>
                <c:pt idx="2">
                  <c:v>112.6</c:v>
                </c:pt>
                <c:pt idx="3">
                  <c:v>113.8</c:v>
                </c:pt>
                <c:pt idx="4">
                  <c:v>115.8</c:v>
                </c:pt>
                <c:pt idx="5">
                  <c:v>118.9</c:v>
                </c:pt>
                <c:pt idx="6">
                  <c:v>123.1</c:v>
                </c:pt>
              </c:numCache>
            </c:numRef>
          </c:yVal>
          <c:smooth val="1"/>
        </c:ser>
        <c:dLbls>
          <c:showLegendKey val="0"/>
          <c:showVal val="0"/>
          <c:showCatName val="0"/>
          <c:showSerName val="0"/>
          <c:showPercent val="0"/>
          <c:showBubbleSize val="0"/>
        </c:dLbls>
        <c:axId val="959841664"/>
        <c:axId val="959842224"/>
      </c:scatterChart>
      <c:valAx>
        <c:axId val="959841664"/>
        <c:scaling>
          <c:orientation val="minMax"/>
        </c:scaling>
        <c:delete val="0"/>
        <c:axPos val="b"/>
        <c:numFmt formatCode="General" sourceLinked="1"/>
        <c:majorTickMark val="out"/>
        <c:minorTickMark val="none"/>
        <c:tickLblPos val="nextTo"/>
        <c:crossAx val="959842224"/>
        <c:crosses val="autoZero"/>
        <c:crossBetween val="midCat"/>
      </c:valAx>
      <c:valAx>
        <c:axId val="959842224"/>
        <c:scaling>
          <c:orientation val="minMax"/>
          <c:max val="125"/>
          <c:min val="100"/>
        </c:scaling>
        <c:delete val="0"/>
        <c:axPos val="l"/>
        <c:majorGridlines/>
        <c:title>
          <c:tx>
            <c:rich>
              <a:bodyPr rot="-5400000" vert="horz"/>
              <a:lstStyle/>
              <a:p>
                <a:pPr>
                  <a:defRPr sz="900"/>
                </a:pPr>
                <a:r>
                  <a:rPr lang="fr-FR" sz="900"/>
                  <a:t>Indice de valeur base 100 en 2008</a:t>
                </a:r>
              </a:p>
            </c:rich>
          </c:tx>
          <c:overlay val="0"/>
        </c:title>
        <c:numFmt formatCode="General" sourceLinked="1"/>
        <c:majorTickMark val="out"/>
        <c:minorTickMark val="none"/>
        <c:tickLblPos val="nextTo"/>
        <c:txPr>
          <a:bodyPr/>
          <a:lstStyle/>
          <a:p>
            <a:pPr>
              <a:defRPr sz="800"/>
            </a:pPr>
            <a:endParaRPr lang="fr-FR"/>
          </a:p>
        </c:txPr>
        <c:crossAx val="959841664"/>
        <c:crosses val="autoZero"/>
        <c:crossBetween val="midCat"/>
        <c:majorUnit val="5"/>
      </c:valAx>
      <c:valAx>
        <c:axId val="968075296"/>
        <c:scaling>
          <c:orientation val="minMax"/>
          <c:max val="0.15000000000000008"/>
          <c:min val="0"/>
        </c:scaling>
        <c:delete val="0"/>
        <c:axPos val="r"/>
        <c:title>
          <c:tx>
            <c:rich>
              <a:bodyPr rot="-5400000" vert="horz"/>
              <a:lstStyle/>
              <a:p>
                <a:pPr>
                  <a:defRPr sz="900"/>
                </a:pPr>
                <a:r>
                  <a:rPr lang="fr-FR" sz="900"/>
                  <a:t>Taux de croissance de</a:t>
                </a:r>
                <a:r>
                  <a:rPr lang="fr-FR" sz="900" baseline="0"/>
                  <a:t> l'indice</a:t>
                </a:r>
                <a:r>
                  <a:rPr lang="fr-FR" sz="900"/>
                  <a:t> en %</a:t>
                </a:r>
              </a:p>
            </c:rich>
          </c:tx>
          <c:overlay val="0"/>
        </c:title>
        <c:numFmt formatCode="0%" sourceLinked="1"/>
        <c:majorTickMark val="out"/>
        <c:minorTickMark val="none"/>
        <c:tickLblPos val="nextTo"/>
        <c:txPr>
          <a:bodyPr/>
          <a:lstStyle/>
          <a:p>
            <a:pPr>
              <a:defRPr sz="800"/>
            </a:pPr>
            <a:endParaRPr lang="fr-FR"/>
          </a:p>
        </c:txPr>
        <c:crossAx val="968075856"/>
        <c:crosses val="max"/>
        <c:crossBetween val="between"/>
      </c:valAx>
      <c:catAx>
        <c:axId val="968075856"/>
        <c:scaling>
          <c:orientation val="minMax"/>
        </c:scaling>
        <c:delete val="1"/>
        <c:axPos val="b"/>
        <c:numFmt formatCode="General" sourceLinked="1"/>
        <c:majorTickMark val="out"/>
        <c:minorTickMark val="none"/>
        <c:tickLblPos val="none"/>
        <c:crossAx val="968075296"/>
        <c:crosses val="autoZero"/>
        <c:auto val="1"/>
        <c:lblAlgn val="ctr"/>
        <c:lblOffset val="100"/>
        <c:noMultiLvlLbl val="0"/>
      </c:cat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fr-FR" sz="1050"/>
              <a:t>Marché français</a:t>
            </a:r>
            <a:r>
              <a:rPr lang="fr-FR" sz="1050" baseline="0"/>
              <a:t> du cloud computing</a:t>
            </a:r>
            <a:endParaRPr lang="fr-FR" sz="1050"/>
          </a:p>
        </c:rich>
      </c:tx>
      <c:overlay val="0"/>
    </c:title>
    <c:autoTitleDeleted val="0"/>
    <c:plotArea>
      <c:layout>
        <c:manualLayout>
          <c:layoutTarget val="inner"/>
          <c:xMode val="edge"/>
          <c:yMode val="edge"/>
          <c:x val="0.10131042854239213"/>
          <c:y val="0.15859276352715351"/>
          <c:w val="0.81035322011526656"/>
          <c:h val="0.72708427507709439"/>
        </c:manualLayout>
      </c:layout>
      <c:barChart>
        <c:barDir val="col"/>
        <c:grouping val="clustered"/>
        <c:varyColors val="0"/>
        <c:ser>
          <c:idx val="1"/>
          <c:order val="1"/>
          <c:tx>
            <c:strRef>
              <c:f>'Chiffre d''affaire'!$D$41</c:f>
              <c:strCache>
                <c:ptCount val="1"/>
                <c:pt idx="0">
                  <c:v>Croissance</c:v>
                </c:pt>
              </c:strCache>
            </c:strRef>
          </c:tx>
          <c:invertIfNegative val="0"/>
          <c:dLbls>
            <c:dLbl>
              <c:idx val="1"/>
              <c:layout>
                <c:manualLayout>
                  <c:x val="2.5462668816040007E-17"/>
                  <c:y val="0.10648148148148151"/>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7777777777777796E-3"/>
                  <c:y val="8.7962962962962993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0"/>
                  <c:y val="9.7222222222222224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7731558513588469E-3"/>
                  <c:y val="9.583331686404066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7731558513588469E-3"/>
                  <c:y val="9.583331686404066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7731558513589489E-3"/>
                  <c:y val="8.6706334305560614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7731558513588469E-3"/>
                  <c:y val="8.6706334305560614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7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'Chiffre d''affaire'!$B$42:$B$49</c:f>
              <c:numCache>
                <c:formatCode>General</c:formatCode>
                <c:ptCount val="8"/>
                <c:pt idx="0">
                  <c:v>2008</c:v>
                </c:pt>
                <c:pt idx="1">
                  <c:v>2009</c:v>
                </c:pt>
                <c:pt idx="2">
                  <c:v>2010</c:v>
                </c:pt>
                <c:pt idx="3">
                  <c:v>2011</c:v>
                </c:pt>
                <c:pt idx="4">
                  <c:v>2012</c:v>
                </c:pt>
                <c:pt idx="5">
                  <c:v>2013</c:v>
                </c:pt>
                <c:pt idx="6">
                  <c:v>2014</c:v>
                </c:pt>
                <c:pt idx="7">
                  <c:v>2015</c:v>
                </c:pt>
              </c:numCache>
            </c:numRef>
          </c:cat>
          <c:val>
            <c:numRef>
              <c:f>'Chiffre d''affaire'!$D$42:$D$49</c:f>
              <c:numCache>
                <c:formatCode>0%</c:formatCode>
                <c:ptCount val="8"/>
                <c:pt idx="1">
                  <c:v>0.25000000000000006</c:v>
                </c:pt>
                <c:pt idx="2">
                  <c:v>0.24000000000000007</c:v>
                </c:pt>
                <c:pt idx="3">
                  <c:v>0.23655913978494608</c:v>
                </c:pt>
                <c:pt idx="4">
                  <c:v>0.21739130434782611</c:v>
                </c:pt>
                <c:pt idx="5">
                  <c:v>0.21428571428571433</c:v>
                </c:pt>
                <c:pt idx="6">
                  <c:v>0.20588235294117641</c:v>
                </c:pt>
                <c:pt idx="7">
                  <c:v>0.1951219512195124</c:v>
                </c:pt>
              </c:numCache>
            </c:numRef>
          </c:val>
        </c:ser>
        <c:dLbls>
          <c:showLegendKey val="0"/>
          <c:showVal val="0"/>
          <c:showCatName val="0"/>
          <c:showSerName val="0"/>
          <c:showPercent val="0"/>
          <c:showBubbleSize val="0"/>
        </c:dLbls>
        <c:gapWidth val="180"/>
        <c:axId val="968082576"/>
        <c:axId val="968082016"/>
      </c:barChart>
      <c:scatterChart>
        <c:scatterStyle val="smoothMarker"/>
        <c:varyColors val="0"/>
        <c:ser>
          <c:idx val="0"/>
          <c:order val="0"/>
          <c:tx>
            <c:strRef>
              <c:f>'Chiffre d''affaire'!$C$41</c:f>
              <c:strCache>
                <c:ptCount val="1"/>
                <c:pt idx="0">
                  <c:v>Marché</c:v>
                </c:pt>
              </c:strCache>
            </c:strRef>
          </c:tx>
          <c:dLbls>
            <c:dLbl>
              <c:idx val="0"/>
              <c:layout>
                <c:manualLayout>
                  <c:x val="-3.5014726961950821E-2"/>
                  <c:y val="0"/>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6111111111111115E-2"/>
                  <c:y val="-4.6296296296296302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3277870216306162E-2"/>
                  <c:y val="0"/>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3277870216306217E-2"/>
                  <c:y val="9.1269825584800665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3277870216306162E-2"/>
                  <c:y val="4.5634912792400315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3391862895214138E-2"/>
                  <c:y val="4.5634896394411992E-3"/>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3.2727901263882371E-2"/>
                  <c:y val="4.5634896394411992E-3"/>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8824181919023849E-2"/>
                  <c:y val="9.1269825584800665E-3"/>
                </c:manualLayout>
              </c:layout>
              <c:showLegendKey val="0"/>
              <c:showVal val="1"/>
              <c:showCatName val="0"/>
              <c:showSerName val="0"/>
              <c:showPercent val="0"/>
              <c:showBubbleSize val="0"/>
              <c:extLst>
                <c:ext xmlns:c15="http://schemas.microsoft.com/office/drawing/2012/chart" uri="{CE6537A1-D6FC-4f65-9D91-7224C49458BB}"/>
              </c:extLst>
            </c:dLbl>
            <c:spPr>
              <a:solidFill>
                <a:schemeClr val="accent1">
                  <a:lumMod val="60000"/>
                  <a:lumOff val="40000"/>
                </a:schemeClr>
              </a:solidFill>
            </c:spPr>
            <c:txPr>
              <a:bodyPr/>
              <a:lstStyle/>
              <a:p>
                <a:pPr>
                  <a:defRPr sz="7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'Chiffre d''affaire'!$B$42:$B$49</c:f>
              <c:numCache>
                <c:formatCode>General</c:formatCode>
                <c:ptCount val="8"/>
                <c:pt idx="0">
                  <c:v>2008</c:v>
                </c:pt>
                <c:pt idx="1">
                  <c:v>2009</c:v>
                </c:pt>
                <c:pt idx="2">
                  <c:v>2010</c:v>
                </c:pt>
                <c:pt idx="3">
                  <c:v>2011</c:v>
                </c:pt>
                <c:pt idx="4">
                  <c:v>2012</c:v>
                </c:pt>
                <c:pt idx="5">
                  <c:v>2013</c:v>
                </c:pt>
                <c:pt idx="6">
                  <c:v>2014</c:v>
                </c:pt>
                <c:pt idx="7">
                  <c:v>2015</c:v>
                </c:pt>
              </c:numCache>
            </c:numRef>
          </c:xVal>
          <c:yVal>
            <c:numRef>
              <c:f>'Chiffre d''affaire'!$C$42:$C$49</c:f>
              <c:numCache>
                <c:formatCode>0.0</c:formatCode>
                <c:ptCount val="8"/>
                <c:pt idx="0">
                  <c:v>1.2</c:v>
                </c:pt>
                <c:pt idx="1">
                  <c:v>1.5</c:v>
                </c:pt>
                <c:pt idx="2">
                  <c:v>1.86</c:v>
                </c:pt>
                <c:pt idx="3">
                  <c:v>2.2999999999999998</c:v>
                </c:pt>
                <c:pt idx="4">
                  <c:v>2.8</c:v>
                </c:pt>
                <c:pt idx="5">
                  <c:v>3.4</c:v>
                </c:pt>
                <c:pt idx="6">
                  <c:v>4.0999999999999996</c:v>
                </c:pt>
                <c:pt idx="7">
                  <c:v>4.9000000000000004</c:v>
                </c:pt>
              </c:numCache>
            </c:numRef>
          </c:yVal>
          <c:smooth val="1"/>
        </c:ser>
        <c:ser>
          <c:idx val="2"/>
          <c:order val="2"/>
          <c:xVal>
            <c:numRef>
              <c:f>'Chiffre d''affaire'!$B$43:$B$49</c:f>
              <c:numCache>
                <c:formatCode>General</c:formatCode>
                <c:ptCount val="7"/>
                <c:pt idx="0">
                  <c:v>2009</c:v>
                </c:pt>
                <c:pt idx="1">
                  <c:v>2010</c:v>
                </c:pt>
                <c:pt idx="2">
                  <c:v>2011</c:v>
                </c:pt>
                <c:pt idx="3">
                  <c:v>2012</c:v>
                </c:pt>
                <c:pt idx="4">
                  <c:v>2013</c:v>
                </c:pt>
                <c:pt idx="5">
                  <c:v>2014</c:v>
                </c:pt>
                <c:pt idx="6">
                  <c:v>2015</c:v>
                </c:pt>
              </c:numCache>
            </c:numRef>
          </c:xVal>
          <c:yVal>
            <c:numRef>
              <c:f>'Chiffre d''affaire'!$F$43:$F$49</c:f>
              <c:numCache>
                <c:formatCode>General</c:formatCode>
                <c:ptCount val="7"/>
              </c:numCache>
            </c:numRef>
          </c:yVal>
          <c:smooth val="1"/>
        </c:ser>
        <c:dLbls>
          <c:showLegendKey val="0"/>
          <c:showVal val="0"/>
          <c:showCatName val="0"/>
          <c:showSerName val="0"/>
          <c:showPercent val="0"/>
          <c:showBubbleSize val="0"/>
        </c:dLbls>
        <c:axId val="968080896"/>
        <c:axId val="968081456"/>
      </c:scatterChart>
      <c:valAx>
        <c:axId val="968080896"/>
        <c:scaling>
          <c:orientation val="minMax"/>
        </c:scaling>
        <c:delete val="0"/>
        <c:axPos val="b"/>
        <c:numFmt formatCode="General" sourceLinked="1"/>
        <c:majorTickMark val="out"/>
        <c:minorTickMark val="none"/>
        <c:tickLblPos val="nextTo"/>
        <c:crossAx val="968081456"/>
        <c:crosses val="autoZero"/>
        <c:crossBetween val="midCat"/>
      </c:valAx>
      <c:valAx>
        <c:axId val="968081456"/>
        <c:scaling>
          <c:orientation val="minMax"/>
          <c:max val="5"/>
          <c:min val="0"/>
        </c:scaling>
        <c:delete val="0"/>
        <c:axPos val="l"/>
        <c:majorGridlines/>
        <c:title>
          <c:tx>
            <c:rich>
              <a:bodyPr rot="-5400000" vert="horz"/>
              <a:lstStyle/>
              <a:p>
                <a:pPr>
                  <a:defRPr sz="900"/>
                </a:pPr>
                <a:r>
                  <a:rPr lang="fr-FR" sz="900"/>
                  <a:t>Marché en milliard €</a:t>
                </a:r>
              </a:p>
            </c:rich>
          </c:tx>
          <c:overlay val="0"/>
        </c:title>
        <c:numFmt formatCode="0.0" sourceLinked="1"/>
        <c:majorTickMark val="out"/>
        <c:minorTickMark val="none"/>
        <c:tickLblPos val="nextTo"/>
        <c:txPr>
          <a:bodyPr/>
          <a:lstStyle/>
          <a:p>
            <a:pPr>
              <a:defRPr sz="800"/>
            </a:pPr>
            <a:endParaRPr lang="fr-FR"/>
          </a:p>
        </c:txPr>
        <c:crossAx val="968080896"/>
        <c:crosses val="autoZero"/>
        <c:crossBetween val="midCat"/>
      </c:valAx>
      <c:valAx>
        <c:axId val="968082016"/>
        <c:scaling>
          <c:orientation val="minMax"/>
          <c:max val="1.5"/>
          <c:min val="0"/>
        </c:scaling>
        <c:delete val="0"/>
        <c:axPos val="r"/>
        <c:title>
          <c:tx>
            <c:rich>
              <a:bodyPr rot="-5400000" vert="horz"/>
              <a:lstStyle/>
              <a:p>
                <a:pPr>
                  <a:defRPr sz="900"/>
                </a:pPr>
                <a:r>
                  <a:rPr lang="fr-FR" sz="900" b="1" i="0" baseline="0"/>
                  <a:t>Taux de croissance du CA en %</a:t>
                </a:r>
              </a:p>
            </c:rich>
          </c:tx>
          <c:overlay val="0"/>
        </c:title>
        <c:numFmt formatCode="0%" sourceLinked="0"/>
        <c:majorTickMark val="out"/>
        <c:minorTickMark val="none"/>
        <c:tickLblPos val="nextTo"/>
        <c:txPr>
          <a:bodyPr/>
          <a:lstStyle/>
          <a:p>
            <a:pPr>
              <a:defRPr sz="800"/>
            </a:pPr>
            <a:endParaRPr lang="fr-FR"/>
          </a:p>
        </c:txPr>
        <c:crossAx val="968082576"/>
        <c:crosses val="max"/>
        <c:crossBetween val="between"/>
      </c:valAx>
      <c:catAx>
        <c:axId val="968082576"/>
        <c:scaling>
          <c:orientation val="minMax"/>
        </c:scaling>
        <c:delete val="1"/>
        <c:axPos val="b"/>
        <c:numFmt formatCode="General" sourceLinked="1"/>
        <c:majorTickMark val="out"/>
        <c:minorTickMark val="none"/>
        <c:tickLblPos val="none"/>
        <c:crossAx val="968082016"/>
        <c:crosses val="autoZero"/>
        <c:auto val="1"/>
        <c:lblAlgn val="ctr"/>
        <c:lblOffset val="100"/>
        <c:noMultiLvlLbl val="0"/>
      </c:cat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fr-FR" sz="1050"/>
              <a:t>Marché français</a:t>
            </a:r>
            <a:r>
              <a:rPr lang="fr-FR" sz="1050" baseline="0"/>
              <a:t> de conseil en systèmes et logiciels informatiques (6202A)</a:t>
            </a:r>
            <a:endParaRPr lang="fr-FR" sz="1050"/>
          </a:p>
        </c:rich>
      </c:tx>
      <c:overlay val="0"/>
    </c:title>
    <c:autoTitleDeleted val="0"/>
    <c:plotArea>
      <c:layout>
        <c:manualLayout>
          <c:layoutTarget val="inner"/>
          <c:xMode val="edge"/>
          <c:yMode val="edge"/>
          <c:x val="9.0879577784132887E-2"/>
          <c:y val="0.15024163147328545"/>
          <c:w val="0.82457745383120196"/>
          <c:h val="0.73543536605129001"/>
        </c:manualLayout>
      </c:layout>
      <c:barChart>
        <c:barDir val="col"/>
        <c:grouping val="clustered"/>
        <c:varyColors val="0"/>
        <c:ser>
          <c:idx val="1"/>
          <c:order val="1"/>
          <c:tx>
            <c:strRef>
              <c:f>'Chiffre d''affaire'!$D$27</c:f>
              <c:strCache>
                <c:ptCount val="1"/>
                <c:pt idx="0">
                  <c:v>% croissance </c:v>
                </c:pt>
              </c:strCache>
            </c:strRef>
          </c:tx>
          <c:invertIfNegative val="0"/>
          <c:dPt>
            <c:idx val="1"/>
            <c:invertIfNegative val="0"/>
            <c:bubble3D val="0"/>
            <c:spPr>
              <a:solidFill>
                <a:srgbClr val="70AD47"/>
              </a:solidFill>
            </c:spPr>
          </c:dPt>
          <c:dPt>
            <c:idx val="2"/>
            <c:invertIfNegative val="0"/>
            <c:bubble3D val="0"/>
            <c:spPr>
              <a:solidFill>
                <a:schemeClr val="accent6"/>
              </a:solidFill>
            </c:spPr>
          </c:dPt>
          <c:dPt>
            <c:idx val="3"/>
            <c:invertIfNegative val="0"/>
            <c:bubble3D val="0"/>
            <c:spPr>
              <a:solidFill>
                <a:srgbClr val="FF0000"/>
              </a:solidFill>
            </c:spPr>
          </c:dPt>
          <c:dLbls>
            <c:dLbl>
              <c:idx val="1"/>
              <c:layout>
                <c:manualLayout>
                  <c:x val="2.5462668816040053E-17"/>
                  <c:y val="0.10648148148148157"/>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2.7777777777777822E-3"/>
                  <c:y val="8.7962962962963034E-2"/>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2.2628888894828231E-3"/>
                  <c:y val="6.5279125764429694E-2"/>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2.7731558513588478E-3"/>
                  <c:y val="9.583331686404066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2.7731558513588478E-3"/>
                  <c:y val="9.583331686404066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7731558513589506E-3"/>
                  <c:y val="8.6706334305560628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2.7731558513588478E-3"/>
                  <c:y val="8.6706334305560628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900" b="1"/>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'Chiffre d''affaire'!$B$42:$B$49</c:f>
              <c:numCache>
                <c:formatCode>General</c:formatCode>
                <c:ptCount val="8"/>
                <c:pt idx="0">
                  <c:v>2008</c:v>
                </c:pt>
                <c:pt idx="1">
                  <c:v>2009</c:v>
                </c:pt>
                <c:pt idx="2">
                  <c:v>2010</c:v>
                </c:pt>
                <c:pt idx="3">
                  <c:v>2011</c:v>
                </c:pt>
                <c:pt idx="4">
                  <c:v>2012</c:v>
                </c:pt>
                <c:pt idx="5">
                  <c:v>2013</c:v>
                </c:pt>
                <c:pt idx="6">
                  <c:v>2014</c:v>
                </c:pt>
                <c:pt idx="7">
                  <c:v>2015</c:v>
                </c:pt>
              </c:numCache>
            </c:numRef>
          </c:cat>
          <c:val>
            <c:numRef>
              <c:f>'Chiffre d''affaire'!$D$28:$D$31</c:f>
              <c:numCache>
                <c:formatCode>0%</c:formatCode>
                <c:ptCount val="4"/>
                <c:pt idx="1">
                  <c:v>0.11230287772299723</c:v>
                </c:pt>
                <c:pt idx="2">
                  <c:v>8.0853170704871816E-2</c:v>
                </c:pt>
                <c:pt idx="3">
                  <c:v>-3.6700816543179325E-2</c:v>
                </c:pt>
              </c:numCache>
            </c:numRef>
          </c:val>
        </c:ser>
        <c:dLbls>
          <c:showLegendKey val="0"/>
          <c:showVal val="0"/>
          <c:showCatName val="0"/>
          <c:showSerName val="0"/>
          <c:showPercent val="0"/>
          <c:showBubbleSize val="0"/>
        </c:dLbls>
        <c:gapWidth val="180"/>
        <c:axId val="968088176"/>
        <c:axId val="968087616"/>
      </c:barChart>
      <c:scatterChart>
        <c:scatterStyle val="smoothMarker"/>
        <c:varyColors val="0"/>
        <c:ser>
          <c:idx val="0"/>
          <c:order val="0"/>
          <c:tx>
            <c:strRef>
              <c:f>'Chiffre d''affaire'!$C$27</c:f>
              <c:strCache>
                <c:ptCount val="1"/>
                <c:pt idx="0">
                  <c:v>CA de la branche</c:v>
                </c:pt>
              </c:strCache>
            </c:strRef>
          </c:tx>
          <c:dLbls>
            <c:dLbl>
              <c:idx val="0"/>
              <c:layout>
                <c:manualLayout>
                  <c:x val="-1.9249452456567194E-2"/>
                  <c:y val="9.126982558480063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3.6111111111111129E-2"/>
                  <c:y val="-4.629629629629632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3277870216306182E-2"/>
                  <c:y val="0"/>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3.3277870216306231E-2"/>
                  <c:y val="9.1269825584800717E-3"/>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3.3277870216306182E-2"/>
                  <c:y val="4.5634912792400315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0.05"/>
                  <c:y val="-4.243778136006679E-17"/>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4.1597337770382797E-2"/>
                  <c:y val="0"/>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3.8824181919023849E-2"/>
                  <c:y val="9.1269825584800717E-3"/>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solidFill>
                <a:schemeClr val="accent1">
                  <a:lumMod val="60000"/>
                  <a:lumOff val="40000"/>
                </a:schemeClr>
              </a:solidFill>
            </c:spPr>
            <c:txPr>
              <a:bodyPr/>
              <a:lstStyle/>
              <a:p>
                <a:pPr>
                  <a:defRPr sz="700"/>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'Chiffre d''affaire'!$B$28:$B$31</c:f>
              <c:numCache>
                <c:formatCode>General</c:formatCode>
                <c:ptCount val="4"/>
                <c:pt idx="0">
                  <c:v>2009</c:v>
                </c:pt>
                <c:pt idx="1">
                  <c:v>2010</c:v>
                </c:pt>
                <c:pt idx="2">
                  <c:v>2011</c:v>
                </c:pt>
                <c:pt idx="3">
                  <c:v>2012</c:v>
                </c:pt>
              </c:numCache>
            </c:numRef>
          </c:xVal>
          <c:yVal>
            <c:numRef>
              <c:f>'Chiffre d''affaire'!$C$28:$C$31</c:f>
              <c:numCache>
                <c:formatCode>_(* #,##0.00_);_(* \(#,##0.00\);_(* "-"??_);_(@_)</c:formatCode>
                <c:ptCount val="4"/>
                <c:pt idx="0">
                  <c:v>22.879200000000001</c:v>
                </c:pt>
                <c:pt idx="1">
                  <c:v>25.448599999999999</c:v>
                </c:pt>
                <c:pt idx="2">
                  <c:v>27.5062</c:v>
                </c:pt>
                <c:pt idx="3">
                  <c:v>26.496700000000001</c:v>
                </c:pt>
              </c:numCache>
            </c:numRef>
          </c:yVal>
          <c:smooth val="1"/>
        </c:ser>
        <c:dLbls>
          <c:showLegendKey val="0"/>
          <c:showVal val="0"/>
          <c:showCatName val="0"/>
          <c:showSerName val="0"/>
          <c:showPercent val="0"/>
          <c:showBubbleSize val="0"/>
        </c:dLbls>
        <c:axId val="968086496"/>
        <c:axId val="968087056"/>
      </c:scatterChart>
      <c:valAx>
        <c:axId val="968086496"/>
        <c:scaling>
          <c:orientation val="minMax"/>
          <c:max val="2012"/>
          <c:min val="2009"/>
        </c:scaling>
        <c:delete val="0"/>
        <c:axPos val="b"/>
        <c:numFmt formatCode="General" sourceLinked="1"/>
        <c:majorTickMark val="out"/>
        <c:minorTickMark val="none"/>
        <c:tickLblPos val="nextTo"/>
        <c:crossAx val="968087056"/>
        <c:crosses val="autoZero"/>
        <c:crossBetween val="midCat"/>
        <c:majorUnit val="1"/>
      </c:valAx>
      <c:valAx>
        <c:axId val="968087056"/>
        <c:scaling>
          <c:orientation val="minMax"/>
          <c:max val="28"/>
          <c:min val="20"/>
        </c:scaling>
        <c:delete val="0"/>
        <c:axPos val="l"/>
        <c:majorGridlines/>
        <c:title>
          <c:tx>
            <c:rich>
              <a:bodyPr rot="-5400000" vert="horz"/>
              <a:lstStyle/>
              <a:p>
                <a:pPr>
                  <a:defRPr sz="900"/>
                </a:pPr>
                <a:r>
                  <a:rPr lang="fr-FR" sz="900"/>
                  <a:t>CA branche</a:t>
                </a:r>
                <a:r>
                  <a:rPr lang="fr-FR" sz="900" baseline="0"/>
                  <a:t> en milliard €</a:t>
                </a:r>
                <a:endParaRPr lang="fr-FR" sz="900"/>
              </a:p>
            </c:rich>
          </c:tx>
          <c:overlay val="0"/>
        </c:title>
        <c:numFmt formatCode="_(* #,##0_);_(* \(#,##0\);_(* &quot;-&quot;_);_(@_)" sourceLinked="0"/>
        <c:majorTickMark val="out"/>
        <c:minorTickMark val="none"/>
        <c:tickLblPos val="nextTo"/>
        <c:txPr>
          <a:bodyPr/>
          <a:lstStyle/>
          <a:p>
            <a:pPr>
              <a:defRPr sz="800"/>
            </a:pPr>
            <a:endParaRPr lang="fr-FR"/>
          </a:p>
        </c:txPr>
        <c:crossAx val="968086496"/>
        <c:crosses val="autoZero"/>
        <c:crossBetween val="midCat"/>
      </c:valAx>
      <c:valAx>
        <c:axId val="968087616"/>
        <c:scaling>
          <c:orientation val="minMax"/>
          <c:max val="0.5"/>
          <c:min val="-0.1"/>
        </c:scaling>
        <c:delete val="0"/>
        <c:axPos val="r"/>
        <c:title>
          <c:tx>
            <c:rich>
              <a:bodyPr rot="-5400000" vert="horz"/>
              <a:lstStyle/>
              <a:p>
                <a:pPr>
                  <a:defRPr sz="300"/>
                </a:pPr>
                <a:r>
                  <a:rPr lang="fr-FR" sz="900" b="1" i="0" baseline="0"/>
                  <a:t>Taux de croissance du CA en %</a:t>
                </a:r>
                <a:endParaRPr lang="fr-FR" sz="300"/>
              </a:p>
            </c:rich>
          </c:tx>
          <c:overlay val="0"/>
        </c:title>
        <c:numFmt formatCode="0%" sourceLinked="0"/>
        <c:majorTickMark val="out"/>
        <c:minorTickMark val="none"/>
        <c:tickLblPos val="nextTo"/>
        <c:txPr>
          <a:bodyPr/>
          <a:lstStyle/>
          <a:p>
            <a:pPr>
              <a:defRPr sz="800"/>
            </a:pPr>
            <a:endParaRPr lang="fr-FR"/>
          </a:p>
        </c:txPr>
        <c:crossAx val="968088176"/>
        <c:crosses val="max"/>
        <c:crossBetween val="between"/>
      </c:valAx>
      <c:catAx>
        <c:axId val="968088176"/>
        <c:scaling>
          <c:orientation val="minMax"/>
        </c:scaling>
        <c:delete val="1"/>
        <c:axPos val="b"/>
        <c:numFmt formatCode="General" sourceLinked="1"/>
        <c:majorTickMark val="out"/>
        <c:minorTickMark val="none"/>
        <c:tickLblPos val="none"/>
        <c:crossAx val="968087616"/>
        <c:crosses val="autoZero"/>
        <c:auto val="1"/>
        <c:lblAlgn val="ctr"/>
        <c:lblOffset val="100"/>
        <c:noMultiLvlLbl val="0"/>
      </c:cat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fr-FR" sz="1100"/>
              <a:t>Indice des CA</a:t>
            </a:r>
            <a:r>
              <a:rPr lang="fr-FR" sz="1100" baseline="0"/>
              <a:t> de conseils en informatique</a:t>
            </a:r>
            <a:endParaRPr lang="fr-FR" sz="1100"/>
          </a:p>
        </c:rich>
      </c:tx>
      <c:overlay val="0"/>
    </c:title>
    <c:autoTitleDeleted val="0"/>
    <c:plotArea>
      <c:layout/>
      <c:scatterChart>
        <c:scatterStyle val="smoothMarker"/>
        <c:varyColors val="0"/>
        <c:ser>
          <c:idx val="0"/>
          <c:order val="0"/>
          <c:dLbls>
            <c:dLbl>
              <c:idx val="0"/>
              <c:layout>
                <c:manualLayout>
                  <c:x val="-3.888888888888889E-2"/>
                  <c:y val="9.2592592592591755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4.1666666666666664E-2"/>
                  <c:y val="4.6296296296295452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3.6111111111111115E-2"/>
                  <c:y val="4.6296296296296302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4.444444444444446E-2"/>
                  <c:y val="0"/>
                </c:manualLayout>
              </c:layout>
              <c:showLegendKey val="0"/>
              <c:showVal val="1"/>
              <c:showCatName val="0"/>
              <c:showSerName val="0"/>
              <c:showPercent val="0"/>
              <c:showBubbleSize val="0"/>
              <c:extLst>
                <c:ext xmlns:c15="http://schemas.microsoft.com/office/drawing/2012/chart" uri="{CE6537A1-D6FC-4f65-9D91-7224C49458BB}"/>
              </c:extLst>
            </c:dLbl>
            <c:dLbl>
              <c:idx val="4"/>
              <c:layout>
                <c:manualLayout>
                  <c:x val="-0.05"/>
                  <c:y val="4.6296296296296302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4.444444444444455E-2"/>
                  <c:y val="0"/>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0.05"/>
                  <c:y val="1.3888888888888892E-2"/>
                </c:manualLayout>
              </c:layout>
              <c:showLegendKey val="0"/>
              <c:showVal val="1"/>
              <c:showCatName val="0"/>
              <c:showSerName val="0"/>
              <c:showPercent val="0"/>
              <c:showBubbleSize val="0"/>
              <c:extLst>
                <c:ext xmlns:c15="http://schemas.microsoft.com/office/drawing/2012/chart" uri="{CE6537A1-D6FC-4f65-9D91-7224C49458BB}"/>
              </c:extLst>
            </c:dLbl>
            <c:numFmt formatCode="#,##0" sourceLinked="0"/>
            <c:spPr>
              <a:solidFill>
                <a:schemeClr val="accent1">
                  <a:lumMod val="60000"/>
                  <a:lumOff val="40000"/>
                </a:schemeClr>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'Chiffre d''affaire'!$B$60:$B$66</c:f>
              <c:numCache>
                <c:formatCode>General</c:formatCode>
                <c:ptCount val="7"/>
                <c:pt idx="0">
                  <c:v>2008</c:v>
                </c:pt>
                <c:pt idx="1">
                  <c:v>2009</c:v>
                </c:pt>
                <c:pt idx="2">
                  <c:v>2010</c:v>
                </c:pt>
                <c:pt idx="3">
                  <c:v>2011</c:v>
                </c:pt>
                <c:pt idx="4">
                  <c:v>2012</c:v>
                </c:pt>
                <c:pt idx="5">
                  <c:v>2013</c:v>
                </c:pt>
                <c:pt idx="6">
                  <c:v>2014</c:v>
                </c:pt>
              </c:numCache>
            </c:numRef>
          </c:xVal>
          <c:yVal>
            <c:numRef>
              <c:f>'Chiffre d''affaire'!$C$60:$C$66</c:f>
              <c:numCache>
                <c:formatCode>General</c:formatCode>
                <c:ptCount val="7"/>
                <c:pt idx="0">
                  <c:v>95.8</c:v>
                </c:pt>
                <c:pt idx="1">
                  <c:v>95.8</c:v>
                </c:pt>
                <c:pt idx="2">
                  <c:v>100</c:v>
                </c:pt>
                <c:pt idx="3">
                  <c:v>106.7</c:v>
                </c:pt>
                <c:pt idx="4">
                  <c:v>112.6</c:v>
                </c:pt>
                <c:pt idx="5">
                  <c:v>112</c:v>
                </c:pt>
                <c:pt idx="6">
                  <c:v>114.5</c:v>
                </c:pt>
              </c:numCache>
            </c:numRef>
          </c:yVal>
          <c:smooth val="1"/>
        </c:ser>
        <c:dLbls>
          <c:showLegendKey val="0"/>
          <c:showVal val="0"/>
          <c:showCatName val="0"/>
          <c:showSerName val="0"/>
          <c:showPercent val="0"/>
          <c:showBubbleSize val="0"/>
        </c:dLbls>
        <c:axId val="968091536"/>
        <c:axId val="968092096"/>
      </c:scatterChart>
      <c:valAx>
        <c:axId val="968091536"/>
        <c:scaling>
          <c:orientation val="minMax"/>
        </c:scaling>
        <c:delete val="0"/>
        <c:axPos val="b"/>
        <c:numFmt formatCode="General" sourceLinked="1"/>
        <c:majorTickMark val="out"/>
        <c:minorTickMark val="none"/>
        <c:tickLblPos val="nextTo"/>
        <c:crossAx val="968092096"/>
        <c:crosses val="autoZero"/>
        <c:crossBetween val="midCat"/>
      </c:valAx>
      <c:valAx>
        <c:axId val="968092096"/>
        <c:scaling>
          <c:orientation val="minMax"/>
        </c:scaling>
        <c:delete val="0"/>
        <c:axPos val="l"/>
        <c:majorGridlines/>
        <c:title>
          <c:tx>
            <c:rich>
              <a:bodyPr rot="-5400000" vert="horz"/>
              <a:lstStyle/>
              <a:p>
                <a:pPr>
                  <a:defRPr sz="800"/>
                </a:pPr>
                <a:r>
                  <a:rPr lang="fr-FR" sz="800"/>
                  <a:t>Indice</a:t>
                </a:r>
                <a:r>
                  <a:rPr lang="fr-FR" sz="800" baseline="0"/>
                  <a:t> des CA 6202A base 100 en 2010</a:t>
                </a:r>
                <a:endParaRPr lang="fr-FR" sz="800"/>
              </a:p>
            </c:rich>
          </c:tx>
          <c:overlay val="0"/>
        </c:title>
        <c:numFmt formatCode="General" sourceLinked="1"/>
        <c:majorTickMark val="out"/>
        <c:minorTickMark val="none"/>
        <c:tickLblPos val="nextTo"/>
        <c:crossAx val="968091536"/>
        <c:crosses val="autoZero"/>
        <c:crossBetween val="midCat"/>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tabColor theme="9" tint="0.39997558519241921"/>
  </sheetPr>
  <sheetViews>
    <sheetView tabSelected="1" zoomScale="12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9" tint="0.39997558519241921"/>
  </sheetPr>
  <sheetViews>
    <sheetView zoomScale="120" workbookViewId="0"/>
  </sheetViews>
  <pageMargins left="0.7" right="0.7" top="0.75" bottom="0.75" header="0.3" footer="0.3"/>
  <drawing r:id="rId1"/>
</chartsheet>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3346944</xdr:colOff>
      <xdr:row>83</xdr:row>
      <xdr:rowOff>26504</xdr:rowOff>
    </xdr:from>
    <xdr:to>
      <xdr:col>8</xdr:col>
      <xdr:colOff>206179</xdr:colOff>
      <xdr:row>90</xdr:row>
      <xdr:rowOff>26504</xdr:rowOff>
    </xdr:to>
    <xdr:sp macro="" textlink="">
      <xdr:nvSpPr>
        <xdr:cNvPr id="2" name="Flèche droite 1"/>
        <xdr:cNvSpPr/>
      </xdr:nvSpPr>
      <xdr:spPr>
        <a:xfrm rot="5400000">
          <a:off x="6669927" y="4681330"/>
          <a:ext cx="1298713" cy="4969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3001618</xdr:colOff>
      <xdr:row>87</xdr:row>
      <xdr:rowOff>86140</xdr:rowOff>
    </xdr:from>
    <xdr:to>
      <xdr:col>7</xdr:col>
      <xdr:colOff>3432313</xdr:colOff>
      <xdr:row>88</xdr:row>
      <xdr:rowOff>106019</xdr:rowOff>
    </xdr:to>
    <xdr:sp macro="" textlink="">
      <xdr:nvSpPr>
        <xdr:cNvPr id="4" name="ZoneTexte 3"/>
        <xdr:cNvSpPr txBox="1"/>
      </xdr:nvSpPr>
      <xdr:spPr>
        <a:xfrm>
          <a:off x="6725479" y="5082210"/>
          <a:ext cx="430695" cy="2054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600" b="1"/>
            <a:t>+</a:t>
          </a:r>
        </a:p>
      </xdr:txBody>
    </xdr:sp>
    <xdr:clientData/>
  </xdr:twoCellAnchor>
  <xdr:twoCellAnchor>
    <xdr:from>
      <xdr:col>7</xdr:col>
      <xdr:colOff>2988365</xdr:colOff>
      <xdr:row>83</xdr:row>
      <xdr:rowOff>13252</xdr:rowOff>
    </xdr:from>
    <xdr:to>
      <xdr:col>7</xdr:col>
      <xdr:colOff>3419060</xdr:colOff>
      <xdr:row>84</xdr:row>
      <xdr:rowOff>33131</xdr:rowOff>
    </xdr:to>
    <xdr:sp macro="" textlink="">
      <xdr:nvSpPr>
        <xdr:cNvPr id="5" name="ZoneTexte 4"/>
        <xdr:cNvSpPr txBox="1"/>
      </xdr:nvSpPr>
      <xdr:spPr>
        <a:xfrm>
          <a:off x="6712226" y="4267200"/>
          <a:ext cx="430695" cy="2054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fr-FR" sz="1800" b="1"/>
            <a:t>-</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0.15684</cdr:x>
      <cdr:y>0.2856</cdr:y>
    </cdr:from>
    <cdr:to>
      <cdr:x>0.3594</cdr:x>
      <cdr:y>0.37131</cdr:y>
    </cdr:to>
    <cdr:sp macro="" textlink="">
      <cdr:nvSpPr>
        <cdr:cNvPr id="2" name="ZoneTexte 1"/>
        <cdr:cNvSpPr txBox="1"/>
      </cdr:nvSpPr>
      <cdr:spPr>
        <a:xfrm xmlns:a="http://schemas.openxmlformats.org/drawingml/2006/main">
          <a:off x="718267" y="794799"/>
          <a:ext cx="927652" cy="238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0.15361</cdr:x>
      <cdr:y>0.20464</cdr:y>
    </cdr:from>
    <cdr:to>
      <cdr:x>0.3634</cdr:x>
      <cdr:y>0.28083</cdr:y>
    </cdr:to>
    <cdr:sp macro="" textlink="'Chiffre d''affaire'!$E$34">
      <cdr:nvSpPr>
        <cdr:cNvPr id="3" name="ZoneTexte 2"/>
        <cdr:cNvSpPr txBox="1"/>
      </cdr:nvSpPr>
      <cdr:spPr>
        <a:xfrm xmlns:a="http://schemas.openxmlformats.org/drawingml/2006/main">
          <a:off x="862131" y="569504"/>
          <a:ext cx="1177403" cy="212034"/>
        </a:xfrm>
        <a:prstGeom xmlns:a="http://schemas.openxmlformats.org/drawingml/2006/main" prst="rect">
          <a:avLst/>
        </a:prstGeom>
        <a:solidFill xmlns:a="http://schemas.openxmlformats.org/drawingml/2006/main">
          <a:schemeClr val="accent6">
            <a:lumMod val="60000"/>
            <a:lumOff val="40000"/>
          </a:schemeClr>
        </a:solidFill>
      </cdr:spPr>
      <cdr:txBody>
        <a:bodyPr xmlns:a="http://schemas.openxmlformats.org/drawingml/2006/main" vertOverflow="clip" wrap="square" rtlCol="0" anchor="ctr"/>
        <a:lstStyle xmlns:a="http://schemas.openxmlformats.org/drawingml/2006/main"/>
        <a:p xmlns:a="http://schemas.openxmlformats.org/drawingml/2006/main">
          <a:pPr algn="ctr"/>
          <a:fld id="{8F669A49-54DD-4977-8096-6D32FEFD5E31}" type="TxLink">
            <a:rPr lang="en-US" sz="1100" b="0" i="0" u="none" strike="noStrike">
              <a:solidFill>
                <a:srgbClr val="000000"/>
              </a:solidFill>
              <a:latin typeface="Calibri"/>
            </a:rPr>
            <a:pPr algn="ctr"/>
            <a:t>TCAM = 5%</a:t>
          </a:fld>
          <a:endParaRPr lang="fr-FR" sz="1050"/>
        </a:p>
      </cdr:txBody>
    </cdr:sp>
  </cdr:relSizeAnchor>
</c:userShapes>
</file>

<file path=xl/drawings/drawing11.xml><?xml version="1.0" encoding="utf-8"?>
<c:userShapes xmlns:c="http://schemas.openxmlformats.org/drawingml/2006/chart">
  <cdr:relSizeAnchor xmlns:cdr="http://schemas.openxmlformats.org/drawingml/2006/chartDrawing">
    <cdr:from>
      <cdr:x>0.78823</cdr:x>
      <cdr:y>0.04633</cdr:y>
    </cdr:from>
    <cdr:to>
      <cdr:x>0.96505</cdr:x>
      <cdr:y>0.16062</cdr:y>
    </cdr:to>
    <cdr:sp macro="" textlink="">
      <cdr:nvSpPr>
        <cdr:cNvPr id="2" name="ZoneTexte 1"/>
        <cdr:cNvSpPr txBox="1"/>
      </cdr:nvSpPr>
      <cdr:spPr>
        <a:xfrm xmlns:a="http://schemas.openxmlformats.org/drawingml/2006/main">
          <a:off x="4371562" y="99390"/>
          <a:ext cx="980661" cy="2451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Source :</a:t>
          </a:r>
          <a:r>
            <a:rPr lang="fr-FR" sz="900" baseline="0"/>
            <a:t> INSEE</a:t>
          </a:r>
          <a:endParaRPr lang="fr-FR" sz="900"/>
        </a:p>
      </cdr:txBody>
    </cdr:sp>
  </cdr:relSizeAnchor>
</c:userShapes>
</file>

<file path=xl/drawings/drawing12.xml><?xml version="1.0" encoding="utf-8"?>
<c:userShapes xmlns:c="http://schemas.openxmlformats.org/drawingml/2006/chart">
  <cdr:relSizeAnchor xmlns:cdr="http://schemas.openxmlformats.org/drawingml/2006/chartDrawing">
    <cdr:from>
      <cdr:x>0.63702</cdr:x>
      <cdr:y>0.8124</cdr:y>
    </cdr:from>
    <cdr:to>
      <cdr:x>0.90935</cdr:x>
      <cdr:y>0.89318</cdr:y>
    </cdr:to>
    <cdr:sp macro="" textlink="">
      <cdr:nvSpPr>
        <cdr:cNvPr id="2" name="ZoneTexte 1"/>
        <cdr:cNvSpPr txBox="1"/>
      </cdr:nvSpPr>
      <cdr:spPr>
        <a:xfrm xmlns:a="http://schemas.openxmlformats.org/drawingml/2006/main">
          <a:off x="5471414" y="3905391"/>
          <a:ext cx="2339087" cy="3883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0"/>
            <a:t>Indice CA des ESN en valeur base 100 en 2008</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FR" sz="900" b="0" i="0" baseline="0">
              <a:latin typeface="+mn-lt"/>
              <a:ea typeface="+mn-ea"/>
              <a:cs typeface="+mn-cs"/>
            </a:rPr>
            <a:t>Indices demande de conseil base 100 en 2010  </a:t>
          </a:r>
        </a:p>
      </cdr:txBody>
    </cdr:sp>
  </cdr:relSizeAnchor>
  <cdr:relSizeAnchor xmlns:cdr="http://schemas.openxmlformats.org/drawingml/2006/chartDrawing">
    <cdr:from>
      <cdr:x>0.75281</cdr:x>
      <cdr:y>0.01949</cdr:y>
    </cdr:from>
    <cdr:to>
      <cdr:x>0.9737</cdr:x>
      <cdr:y>0.09945</cdr:y>
    </cdr:to>
    <cdr:sp macro="" textlink="">
      <cdr:nvSpPr>
        <cdr:cNvPr id="3" name="ZoneTexte 2"/>
        <cdr:cNvSpPr txBox="1"/>
      </cdr:nvSpPr>
      <cdr:spPr>
        <a:xfrm xmlns:a="http://schemas.openxmlformats.org/drawingml/2006/main">
          <a:off x="5216387" y="64604"/>
          <a:ext cx="1530627" cy="265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Source : Xerfi et INSEE</a:t>
          </a: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327660</xdr:colOff>
      <xdr:row>4</xdr:row>
      <xdr:rowOff>68580</xdr:rowOff>
    </xdr:from>
    <xdr:to>
      <xdr:col>14</xdr:col>
      <xdr:colOff>541020</xdr:colOff>
      <xdr:row>19</xdr:row>
      <xdr:rowOff>68580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absoluteAnchor>
    <xdr:pos x="0" y="0"/>
    <xdr:ext cx="9302750" cy="60801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cdr:x>
      <cdr:y>0.37072</cdr:y>
    </cdr:from>
    <cdr:to>
      <cdr:x>1</cdr:x>
      <cdr:y>0.37072</cdr:y>
    </cdr:to>
    <cdr:cxnSp macro="">
      <cdr:nvCxnSpPr>
        <cdr:cNvPr id="2" name="Straight Connector 1">
          <a:extLst xmlns:a="http://schemas.openxmlformats.org/drawingml/2006/main">
            <a:ext uri="{FF2B5EF4-FFF2-40B4-BE49-F238E27FC236}">
              <a16:creationId xmlns:a16="http://schemas.microsoft.com/office/drawing/2014/main" xmlns="" id="{C73A2D25-6B99-4DF1-A8F5-ADEE6B54C480}"/>
            </a:ext>
          </a:extLst>
        </cdr:cNvPr>
        <cdr:cNvCxnSpPr/>
      </cdr:nvCxnSpPr>
      <cdr:spPr>
        <a:xfrm xmlns:a="http://schemas.openxmlformats.org/drawingml/2006/main">
          <a:off x="0" y="3248655"/>
          <a:ext cx="8646583" cy="0"/>
        </a:xfrm>
        <a:prstGeom xmlns:a="http://schemas.openxmlformats.org/drawingml/2006/main" prst="line">
          <a:avLst/>
        </a:prstGeom>
        <a:ln xmlns:a="http://schemas.openxmlformats.org/drawingml/2006/main" w="28575">
          <a:solidFill>
            <a:schemeClr val="accent2">
              <a:lumMod val="60000"/>
              <a:lumOff val="4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0.98164</cdr:x>
      <cdr:y>0.0785</cdr:y>
    </cdr:from>
    <cdr:to>
      <cdr:x>0.98286</cdr:x>
      <cdr:y>0.36473</cdr:y>
    </cdr:to>
    <cdr:cxnSp macro="">
      <cdr:nvCxnSpPr>
        <cdr:cNvPr id="4" name="Straight Arrow Connector 3">
          <a:extLst xmlns:a="http://schemas.openxmlformats.org/drawingml/2006/main">
            <a:ext uri="{FF2B5EF4-FFF2-40B4-BE49-F238E27FC236}">
              <a16:creationId xmlns:a16="http://schemas.microsoft.com/office/drawing/2014/main" xmlns="" id="{1B82A95A-F730-4C69-B1BB-4DA6B226504D}"/>
            </a:ext>
          </a:extLst>
        </cdr:cNvPr>
        <cdr:cNvCxnSpPr/>
      </cdr:nvCxnSpPr>
      <cdr:spPr>
        <a:xfrm xmlns:a="http://schemas.openxmlformats.org/drawingml/2006/main">
          <a:off x="8487834" y="687917"/>
          <a:ext cx="10583" cy="2508250"/>
        </a:xfrm>
        <a:prstGeom xmlns:a="http://schemas.openxmlformats.org/drawingml/2006/main" prst="straightConnector1">
          <a:avLst/>
        </a:prstGeom>
        <a:ln xmlns:a="http://schemas.openxmlformats.org/drawingml/2006/main" w="28575">
          <a:solidFill>
            <a:schemeClr val="accent2">
              <a:lumMod val="60000"/>
              <a:lumOff val="40000"/>
            </a:schemeClr>
          </a:solidFill>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0.90212</cdr:x>
      <cdr:y>0.24182</cdr:y>
    </cdr:from>
    <cdr:to>
      <cdr:x>0.97435</cdr:x>
      <cdr:y>0.27633</cdr:y>
    </cdr:to>
    <cdr:sp macro="" textlink="">
      <cdr:nvSpPr>
        <cdr:cNvPr id="5" name="TextBox 4">
          <a:extLst xmlns:a="http://schemas.openxmlformats.org/drawingml/2006/main">
            <a:ext uri="{FF2B5EF4-FFF2-40B4-BE49-F238E27FC236}">
              <a16:creationId xmlns:a16="http://schemas.microsoft.com/office/drawing/2014/main" xmlns="" id="{7839E229-63E3-4BAF-B7D6-76BC0364A541}"/>
            </a:ext>
          </a:extLst>
        </cdr:cNvPr>
        <cdr:cNvSpPr txBox="1"/>
      </cdr:nvSpPr>
      <cdr:spPr>
        <a:xfrm xmlns:a="http://schemas.openxmlformats.org/drawingml/2006/main">
          <a:off x="5829300" y="1535430"/>
          <a:ext cx="466726" cy="219075"/>
        </a:xfrm>
        <a:prstGeom xmlns:a="http://schemas.openxmlformats.org/drawingml/2006/main" prst="rect">
          <a:avLst/>
        </a:prstGeom>
        <a:solidFill xmlns:a="http://schemas.openxmlformats.org/drawingml/2006/main">
          <a:schemeClr val="accent2">
            <a:lumMod val="60000"/>
            <a:lumOff val="40000"/>
          </a:schemeClr>
        </a:solidFill>
        <a:ln xmlns:a="http://schemas.openxmlformats.org/drawingml/2006/main">
          <a:solidFill>
            <a:schemeClr val="accent2">
              <a:lumMod val="40000"/>
              <a:lumOff val="60000"/>
            </a:schemeClr>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b="1"/>
            <a:t>80%</a:t>
          </a:r>
        </a:p>
      </cdr:txBody>
    </cdr:sp>
  </cdr:relSizeAnchor>
  <cdr:relSizeAnchor xmlns:cdr="http://schemas.openxmlformats.org/drawingml/2006/chartDrawing">
    <cdr:from>
      <cdr:x>0.65649</cdr:x>
      <cdr:y>0.91982</cdr:y>
    </cdr:from>
    <cdr:to>
      <cdr:x>0.97536</cdr:x>
      <cdr:y>0.96418</cdr:y>
    </cdr:to>
    <cdr:sp macro="" textlink="">
      <cdr:nvSpPr>
        <cdr:cNvPr id="3" name="TextBox 2"/>
        <cdr:cNvSpPr txBox="1"/>
      </cdr:nvSpPr>
      <cdr:spPr>
        <a:xfrm xmlns:a="http://schemas.openxmlformats.org/drawingml/2006/main">
          <a:off x="6111875" y="5595938"/>
          <a:ext cx="2968625" cy="2698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1000"/>
            <a:t>Source : traitement</a:t>
          </a:r>
          <a:r>
            <a:rPr lang="fr-FR" sz="1000" baseline="0"/>
            <a:t> des données du TES - INSEE 2013</a:t>
          </a:r>
          <a:endParaRPr lang="fr-FR" sz="1000"/>
        </a:p>
      </cdr:txBody>
    </cdr:sp>
  </cdr:relSizeAnchor>
</c:userShapes>
</file>

<file path=xl/drawings/drawing16.xml><?xml version="1.0" encoding="utf-8"?>
<xdr:wsDr xmlns:xdr="http://schemas.openxmlformats.org/drawingml/2006/spreadsheetDrawing" xmlns:a="http://schemas.openxmlformats.org/drawingml/2006/main">
  <xdr:twoCellAnchor>
    <xdr:from>
      <xdr:col>12</xdr:col>
      <xdr:colOff>342900</xdr:colOff>
      <xdr:row>5</xdr:row>
      <xdr:rowOff>121920</xdr:rowOff>
    </xdr:from>
    <xdr:to>
      <xdr:col>21</xdr:col>
      <xdr:colOff>194310</xdr:colOff>
      <xdr:row>43</xdr:row>
      <xdr:rowOff>89535</xdr:rowOff>
    </xdr:to>
    <xdr:graphicFrame macro="">
      <xdr:nvGraphicFramePr>
        <xdr:cNvPr id="2" name="Graphique 1">
          <a:extLst>
            <a:ext uri="{FF2B5EF4-FFF2-40B4-BE49-F238E27FC236}">
              <a16:creationId xmlns=""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0.43137</cdr:y>
    </cdr:from>
    <cdr:to>
      <cdr:x>1</cdr:x>
      <cdr:y>0.43137</cdr:y>
    </cdr:to>
    <cdr:cxnSp macro="">
      <cdr:nvCxnSpPr>
        <cdr:cNvPr id="2" name="Straight Connector 1">
          <a:extLst xmlns:a="http://schemas.openxmlformats.org/drawingml/2006/main">
            <a:ext uri="{FF2B5EF4-FFF2-40B4-BE49-F238E27FC236}">
              <a16:creationId xmlns="" xmlns:a16="http://schemas.microsoft.com/office/drawing/2014/main" id="{3B557719-8408-4333-B85B-F5A759CE7845}"/>
            </a:ext>
          </a:extLst>
        </cdr:cNvPr>
        <cdr:cNvCxnSpPr/>
      </cdr:nvCxnSpPr>
      <cdr:spPr>
        <a:xfrm xmlns:a="http://schemas.openxmlformats.org/drawingml/2006/main">
          <a:off x="0" y="2853032"/>
          <a:ext cx="6667077" cy="0"/>
        </a:xfrm>
        <a:prstGeom xmlns:a="http://schemas.openxmlformats.org/drawingml/2006/main" prst="line">
          <a:avLst/>
        </a:prstGeom>
        <a:ln xmlns:a="http://schemas.openxmlformats.org/drawingml/2006/main" w="28575">
          <a:solidFill>
            <a:schemeClr val="accent2">
              <a:lumMod val="60000"/>
              <a:lumOff val="4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0.91273</cdr:x>
      <cdr:y>0.0714</cdr:y>
    </cdr:from>
    <cdr:to>
      <cdr:x>0.91273</cdr:x>
      <cdr:y>0.40743</cdr:y>
    </cdr:to>
    <cdr:cxnSp macro="">
      <cdr:nvCxnSpPr>
        <cdr:cNvPr id="4" name="Straight Arrow Connector 3">
          <a:extLst xmlns:a="http://schemas.openxmlformats.org/drawingml/2006/main">
            <a:ext uri="{FF2B5EF4-FFF2-40B4-BE49-F238E27FC236}">
              <a16:creationId xmlns="" xmlns:a16="http://schemas.microsoft.com/office/drawing/2014/main" id="{D7599FD9-6D72-450E-BCDA-A615270CF3FD}"/>
            </a:ext>
          </a:extLst>
        </cdr:cNvPr>
        <cdr:cNvCxnSpPr/>
      </cdr:nvCxnSpPr>
      <cdr:spPr>
        <a:xfrm xmlns:a="http://schemas.openxmlformats.org/drawingml/2006/main">
          <a:off x="6085240" y="472263"/>
          <a:ext cx="0" cy="2222485"/>
        </a:xfrm>
        <a:prstGeom xmlns:a="http://schemas.openxmlformats.org/drawingml/2006/main" prst="straightConnector1">
          <a:avLst/>
        </a:prstGeom>
        <a:ln xmlns:a="http://schemas.openxmlformats.org/drawingml/2006/main" w="28575">
          <a:solidFill>
            <a:schemeClr val="accent2">
              <a:lumMod val="60000"/>
              <a:lumOff val="40000"/>
            </a:schemeClr>
          </a:solidFill>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0.82846</cdr:x>
      <cdr:y>0.19957</cdr:y>
    </cdr:from>
    <cdr:to>
      <cdr:x>0.90069</cdr:x>
      <cdr:y>0.23408</cdr:y>
    </cdr:to>
    <cdr:sp macro="" textlink="">
      <cdr:nvSpPr>
        <cdr:cNvPr id="5" name="TextBox 4">
          <a:extLst xmlns:a="http://schemas.openxmlformats.org/drawingml/2006/main">
            <a:ext uri="{FF2B5EF4-FFF2-40B4-BE49-F238E27FC236}">
              <a16:creationId xmlns="" xmlns:a16="http://schemas.microsoft.com/office/drawing/2014/main" id="{97FF4815-11BF-4A2E-98F3-DD2C522B5CF5}"/>
            </a:ext>
          </a:extLst>
        </cdr:cNvPr>
        <cdr:cNvSpPr txBox="1"/>
      </cdr:nvSpPr>
      <cdr:spPr>
        <a:xfrm xmlns:a="http://schemas.openxmlformats.org/drawingml/2006/main">
          <a:off x="5523407" y="1319975"/>
          <a:ext cx="481563" cy="228247"/>
        </a:xfrm>
        <a:prstGeom xmlns:a="http://schemas.openxmlformats.org/drawingml/2006/main" prst="rect">
          <a:avLst/>
        </a:prstGeom>
        <a:solidFill xmlns:a="http://schemas.openxmlformats.org/drawingml/2006/main">
          <a:schemeClr val="accent2">
            <a:lumMod val="60000"/>
            <a:lumOff val="40000"/>
          </a:schemeClr>
        </a:solidFill>
        <a:ln xmlns:a="http://schemas.openxmlformats.org/drawingml/2006/main">
          <a:solidFill>
            <a:schemeClr val="accent2">
              <a:lumMod val="40000"/>
              <a:lumOff val="60000"/>
            </a:schemeClr>
          </a:solidFill>
        </a:ln>
      </cdr:spPr>
      <cdr:txBody>
        <a:bodyPr xmlns:a="http://schemas.openxmlformats.org/drawingml/2006/main" vertOverflow="clip" wrap="square" rtlCol="0"/>
        <a:lstStyle xmlns:a="http://schemas.openxmlformats.org/drawingml/2006/main"/>
        <a:p xmlns:a="http://schemas.openxmlformats.org/drawingml/2006/main">
          <a:pPr algn="ctr"/>
          <a:r>
            <a:rPr lang="fr-FR" sz="1100" b="1"/>
            <a:t>80%</a:t>
          </a:r>
        </a:p>
      </cdr:txBody>
    </cdr:sp>
  </cdr:relSizeAnchor>
  <cdr:relSizeAnchor xmlns:cdr="http://schemas.openxmlformats.org/drawingml/2006/chartDrawing">
    <cdr:from>
      <cdr:x>0.57591</cdr:x>
      <cdr:y>0.32592</cdr:y>
    </cdr:from>
    <cdr:to>
      <cdr:x>0.89593</cdr:x>
      <cdr:y>0.372</cdr:y>
    </cdr:to>
    <cdr:sp macro="" textlink="">
      <cdr:nvSpPr>
        <cdr:cNvPr id="6" name="ZoneTexte 5"/>
        <cdr:cNvSpPr txBox="1"/>
      </cdr:nvSpPr>
      <cdr:spPr>
        <a:xfrm xmlns:a="http://schemas.openxmlformats.org/drawingml/2006/main">
          <a:off x="3839635" y="2155614"/>
          <a:ext cx="2133600" cy="3048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1000"/>
            <a:t>Source</a:t>
          </a:r>
          <a:r>
            <a:rPr lang="fr-FR" sz="1000" baseline="0"/>
            <a:t> : traitement données INSEE</a:t>
          </a:r>
          <a:endParaRPr lang="fr-FR" sz="1000"/>
        </a:p>
      </cdr:txBody>
    </cdr:sp>
  </cdr:relSizeAnchor>
</c:userShapes>
</file>

<file path=xl/drawings/drawing2.xml><?xml version="1.0" encoding="utf-8"?>
<xdr:wsDr xmlns:xdr="http://schemas.openxmlformats.org/drawingml/2006/spreadsheetDrawing" xmlns:a="http://schemas.openxmlformats.org/drawingml/2006/main">
  <xdr:twoCellAnchor>
    <xdr:from>
      <xdr:col>10</xdr:col>
      <xdr:colOff>72390</xdr:colOff>
      <xdr:row>19</xdr:row>
      <xdr:rowOff>304800</xdr:rowOff>
    </xdr:from>
    <xdr:to>
      <xdr:col>18</xdr:col>
      <xdr:colOff>295275</xdr:colOff>
      <xdr:row>35</xdr:row>
      <xdr:rowOff>175260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74295</xdr:colOff>
      <xdr:row>38</xdr:row>
      <xdr:rowOff>116205</xdr:rowOff>
    </xdr:from>
    <xdr:to>
      <xdr:col>18</xdr:col>
      <xdr:colOff>266700</xdr:colOff>
      <xdr:row>54</xdr:row>
      <xdr:rowOff>104775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485774</xdr:colOff>
      <xdr:row>77</xdr:row>
      <xdr:rowOff>123825</xdr:rowOff>
    </xdr:from>
    <xdr:to>
      <xdr:col>19</xdr:col>
      <xdr:colOff>57149</xdr:colOff>
      <xdr:row>95</xdr:row>
      <xdr:rowOff>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114300</xdr:colOff>
      <xdr:row>56</xdr:row>
      <xdr:rowOff>104776</xdr:rowOff>
    </xdr:from>
    <xdr:to>
      <xdr:col>17</xdr:col>
      <xdr:colOff>457199</xdr:colOff>
      <xdr:row>70</xdr:row>
      <xdr:rowOff>38100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0.66667</cdr:x>
      <cdr:y>0.85106</cdr:y>
    </cdr:from>
    <cdr:to>
      <cdr:x>0.98693</cdr:x>
      <cdr:y>0.94833</cdr:y>
    </cdr:to>
    <cdr:sp macro="" textlink="">
      <cdr:nvSpPr>
        <cdr:cNvPr id="2" name="ZoneTexte 1"/>
        <cdr:cNvSpPr txBox="1"/>
      </cdr:nvSpPr>
      <cdr:spPr>
        <a:xfrm xmlns:a="http://schemas.openxmlformats.org/drawingml/2006/main">
          <a:off x="3886201" y="2667000"/>
          <a:ext cx="1866900" cy="304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Source : Syntec-Numérique</a:t>
          </a:r>
        </a:p>
      </cdr:txBody>
    </cdr:sp>
  </cdr:relSizeAnchor>
</c:userShapes>
</file>

<file path=xl/drawings/drawing4.xml><?xml version="1.0" encoding="utf-8"?>
<c:userShapes xmlns:c="http://schemas.openxmlformats.org/drawingml/2006/chart">
  <cdr:relSizeAnchor xmlns:cdr="http://schemas.openxmlformats.org/drawingml/2006/chartDrawing">
    <cdr:from>
      <cdr:x>0.64045</cdr:x>
      <cdr:y>0.73381</cdr:y>
    </cdr:from>
    <cdr:to>
      <cdr:x>0.95506</cdr:x>
      <cdr:y>0.84892</cdr:y>
    </cdr:to>
    <cdr:sp macro="" textlink="">
      <cdr:nvSpPr>
        <cdr:cNvPr id="2" name="ZoneTexte 1"/>
        <cdr:cNvSpPr txBox="1"/>
      </cdr:nvSpPr>
      <cdr:spPr>
        <a:xfrm xmlns:a="http://schemas.openxmlformats.org/drawingml/2006/main">
          <a:off x="3800475" y="1943100"/>
          <a:ext cx="1866900" cy="3048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1100"/>
            <a:t>Source : Xerfi</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2238" cy="60837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0.09983</cdr:x>
      <cdr:y>0.13131</cdr:y>
    </cdr:from>
    <cdr:to>
      <cdr:x>0.1617</cdr:x>
      <cdr:y>0.1609</cdr:y>
    </cdr:to>
    <cdr:sp macro="" textlink="">
      <cdr:nvSpPr>
        <cdr:cNvPr id="2" name="TextBox 1"/>
        <cdr:cNvSpPr txBox="1"/>
      </cdr:nvSpPr>
      <cdr:spPr>
        <a:xfrm xmlns:a="http://schemas.openxmlformats.org/drawingml/2006/main">
          <a:off x="929455" y="798871"/>
          <a:ext cx="576000" cy="180000"/>
        </a:xfrm>
        <a:prstGeom xmlns:a="http://schemas.openxmlformats.org/drawingml/2006/main" prst="rect">
          <a:avLst/>
        </a:prstGeom>
        <a:solidFill xmlns:a="http://schemas.openxmlformats.org/drawingml/2006/main">
          <a:schemeClr val="accent6">
            <a:lumMod val="40000"/>
            <a:lumOff val="60000"/>
          </a:schemeClr>
        </a:solidFill>
      </cdr:spPr>
      <cdr:txBody>
        <a:bodyPr xmlns:a="http://schemas.openxmlformats.org/drawingml/2006/main" vertOverflow="clip" wrap="square" rtlCol="0" anchor="ctr"/>
        <a:lstStyle xmlns:a="http://schemas.openxmlformats.org/drawingml/2006/main"/>
        <a:p xmlns:a="http://schemas.openxmlformats.org/drawingml/2006/main">
          <a:pPr algn="ctr"/>
          <a:r>
            <a:rPr lang="fr-FR" sz="800" b="1"/>
            <a:t>65 Md€</a:t>
          </a:r>
        </a:p>
      </cdr:txBody>
    </cdr:sp>
  </cdr:relSizeAnchor>
  <cdr:relSizeAnchor xmlns:cdr="http://schemas.openxmlformats.org/drawingml/2006/chartDrawing">
    <cdr:from>
      <cdr:x>0.25463</cdr:x>
      <cdr:y>0.1283</cdr:y>
    </cdr:from>
    <cdr:to>
      <cdr:x>0.3165</cdr:x>
      <cdr:y>0.15789</cdr:y>
    </cdr:to>
    <cdr:sp macro="" textlink="">
      <cdr:nvSpPr>
        <cdr:cNvPr id="3" name="TextBox 1"/>
        <cdr:cNvSpPr txBox="1"/>
      </cdr:nvSpPr>
      <cdr:spPr>
        <a:xfrm xmlns:a="http://schemas.openxmlformats.org/drawingml/2006/main">
          <a:off x="2370599" y="780538"/>
          <a:ext cx="576000" cy="180000"/>
        </a:xfrm>
        <a:prstGeom xmlns:a="http://schemas.openxmlformats.org/drawingml/2006/main" prst="rect">
          <a:avLst/>
        </a:prstGeom>
        <a:solidFill xmlns:a="http://schemas.openxmlformats.org/drawingml/2006/main">
          <a:schemeClr val="accent6">
            <a:lumMod val="40000"/>
            <a:lumOff val="60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800" b="1"/>
            <a:t>69 Md€</a:t>
          </a:r>
        </a:p>
      </cdr:txBody>
    </cdr:sp>
  </cdr:relSizeAnchor>
  <cdr:relSizeAnchor xmlns:cdr="http://schemas.openxmlformats.org/drawingml/2006/chartDrawing">
    <cdr:from>
      <cdr:x>0.41057</cdr:x>
      <cdr:y>0.1283</cdr:y>
    </cdr:from>
    <cdr:to>
      <cdr:x>0.47244</cdr:x>
      <cdr:y>0.15789</cdr:y>
    </cdr:to>
    <cdr:sp macro="" textlink="">
      <cdr:nvSpPr>
        <cdr:cNvPr id="4" name="TextBox 1"/>
        <cdr:cNvSpPr txBox="1"/>
      </cdr:nvSpPr>
      <cdr:spPr>
        <a:xfrm xmlns:a="http://schemas.openxmlformats.org/drawingml/2006/main">
          <a:off x="3822393" y="780538"/>
          <a:ext cx="576000" cy="180000"/>
        </a:xfrm>
        <a:prstGeom xmlns:a="http://schemas.openxmlformats.org/drawingml/2006/main" prst="rect">
          <a:avLst/>
        </a:prstGeom>
        <a:solidFill xmlns:a="http://schemas.openxmlformats.org/drawingml/2006/main">
          <a:schemeClr val="accent6">
            <a:lumMod val="40000"/>
            <a:lumOff val="60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800" b="1"/>
            <a:t>71 Md€</a:t>
          </a:r>
        </a:p>
      </cdr:txBody>
    </cdr:sp>
  </cdr:relSizeAnchor>
  <cdr:relSizeAnchor xmlns:cdr="http://schemas.openxmlformats.org/drawingml/2006/chartDrawing">
    <cdr:from>
      <cdr:x>0.56569</cdr:x>
      <cdr:y>0.12451</cdr:y>
    </cdr:from>
    <cdr:to>
      <cdr:x>0.62756</cdr:x>
      <cdr:y>0.1541</cdr:y>
    </cdr:to>
    <cdr:sp macro="" textlink="">
      <cdr:nvSpPr>
        <cdr:cNvPr id="5" name="TextBox 1"/>
        <cdr:cNvSpPr txBox="1"/>
      </cdr:nvSpPr>
      <cdr:spPr>
        <a:xfrm xmlns:a="http://schemas.openxmlformats.org/drawingml/2006/main">
          <a:off x="5266505" y="757493"/>
          <a:ext cx="576000" cy="180000"/>
        </a:xfrm>
        <a:prstGeom xmlns:a="http://schemas.openxmlformats.org/drawingml/2006/main" prst="rect">
          <a:avLst/>
        </a:prstGeom>
        <a:solidFill xmlns:a="http://schemas.openxmlformats.org/drawingml/2006/main">
          <a:schemeClr val="accent6">
            <a:lumMod val="40000"/>
            <a:lumOff val="60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800" b="1"/>
            <a:t>70 Md€</a:t>
          </a:r>
        </a:p>
      </cdr:txBody>
    </cdr:sp>
  </cdr:relSizeAnchor>
  <cdr:relSizeAnchor xmlns:cdr="http://schemas.openxmlformats.org/drawingml/2006/chartDrawing">
    <cdr:from>
      <cdr:x>0.7208</cdr:x>
      <cdr:y>0.12577</cdr:y>
    </cdr:from>
    <cdr:to>
      <cdr:x>0.78267</cdr:x>
      <cdr:y>0.15536</cdr:y>
    </cdr:to>
    <cdr:sp macro="" textlink="">
      <cdr:nvSpPr>
        <cdr:cNvPr id="6" name="TextBox 1"/>
        <cdr:cNvSpPr txBox="1"/>
      </cdr:nvSpPr>
      <cdr:spPr>
        <a:xfrm xmlns:a="http://schemas.openxmlformats.org/drawingml/2006/main">
          <a:off x="6710619" y="765175"/>
          <a:ext cx="576000" cy="180000"/>
        </a:xfrm>
        <a:prstGeom xmlns:a="http://schemas.openxmlformats.org/drawingml/2006/main" prst="rect">
          <a:avLst/>
        </a:prstGeom>
        <a:solidFill xmlns:a="http://schemas.openxmlformats.org/drawingml/2006/main">
          <a:schemeClr val="accent6">
            <a:lumMod val="40000"/>
            <a:lumOff val="60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800" b="1"/>
            <a:t>70 Md€</a:t>
          </a:r>
        </a:p>
      </cdr:txBody>
    </cdr:sp>
  </cdr:relSizeAnchor>
  <cdr:relSizeAnchor xmlns:cdr="http://schemas.openxmlformats.org/drawingml/2006/chartDrawing">
    <cdr:from>
      <cdr:x>0.87757</cdr:x>
      <cdr:y>0.12451</cdr:y>
    </cdr:from>
    <cdr:to>
      <cdr:x>0.93944</cdr:x>
      <cdr:y>0.1541</cdr:y>
    </cdr:to>
    <cdr:sp macro="" textlink="">
      <cdr:nvSpPr>
        <cdr:cNvPr id="7" name="TextBox 1"/>
        <cdr:cNvSpPr txBox="1"/>
      </cdr:nvSpPr>
      <cdr:spPr>
        <a:xfrm xmlns:a="http://schemas.openxmlformats.org/drawingml/2006/main">
          <a:off x="8170094" y="757494"/>
          <a:ext cx="576000" cy="180000"/>
        </a:xfrm>
        <a:prstGeom xmlns:a="http://schemas.openxmlformats.org/drawingml/2006/main" prst="rect">
          <a:avLst/>
        </a:prstGeom>
        <a:solidFill xmlns:a="http://schemas.openxmlformats.org/drawingml/2006/main">
          <a:schemeClr val="accent6">
            <a:lumMod val="40000"/>
            <a:lumOff val="60000"/>
          </a:schemeClr>
        </a:solidFill>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800" b="1"/>
            <a:t>72 Md€</a:t>
          </a:r>
        </a:p>
      </cdr:txBody>
    </cdr:sp>
  </cdr:relSizeAnchor>
  <cdr:relSizeAnchor xmlns:cdr="http://schemas.openxmlformats.org/drawingml/2006/chartDrawing">
    <cdr:from>
      <cdr:x>0.01073</cdr:x>
      <cdr:y>0.01136</cdr:y>
    </cdr:from>
    <cdr:to>
      <cdr:x>0.10561</cdr:x>
      <cdr:y>0.05556</cdr:y>
    </cdr:to>
    <cdr:sp macro="" textlink="">
      <cdr:nvSpPr>
        <cdr:cNvPr id="8" name="TextBox 7"/>
        <cdr:cNvSpPr txBox="1"/>
      </cdr:nvSpPr>
      <cdr:spPr>
        <a:xfrm xmlns:a="http://schemas.openxmlformats.org/drawingml/2006/main">
          <a:off x="99859" y="69133"/>
          <a:ext cx="883367" cy="26885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fr-FR" sz="1100"/>
            <a:t>Source : IDC</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693420</xdr:colOff>
      <xdr:row>5</xdr:row>
      <xdr:rowOff>91440</xdr:rowOff>
    </xdr:from>
    <xdr:to>
      <xdr:col>14</xdr:col>
      <xdr:colOff>167640</xdr:colOff>
      <xdr:row>18</xdr:row>
      <xdr:rowOff>167640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719593</xdr:colOff>
      <xdr:row>37</xdr:row>
      <xdr:rowOff>46715</xdr:rowOff>
    </xdr:from>
    <xdr:to>
      <xdr:col>14</xdr:col>
      <xdr:colOff>86139</xdr:colOff>
      <xdr:row>52</xdr:row>
      <xdr:rowOff>46717</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708991</xdr:colOff>
      <xdr:row>22</xdr:row>
      <xdr:rowOff>19878</xdr:rowOff>
    </xdr:from>
    <xdr:to>
      <xdr:col>14</xdr:col>
      <xdr:colOff>119269</xdr:colOff>
      <xdr:row>35</xdr:row>
      <xdr:rowOff>139148</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737152</xdr:colOff>
      <xdr:row>55</xdr:row>
      <xdr:rowOff>66262</xdr:rowOff>
    </xdr:from>
    <xdr:to>
      <xdr:col>14</xdr:col>
      <xdr:colOff>28160</xdr:colOff>
      <xdr:row>64</xdr:row>
      <xdr:rowOff>177247</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521803</xdr:colOff>
      <xdr:row>66</xdr:row>
      <xdr:rowOff>54665</xdr:rowOff>
    </xdr:from>
    <xdr:to>
      <xdr:col>18</xdr:col>
      <xdr:colOff>728869</xdr:colOff>
      <xdr:row>88</xdr:row>
      <xdr:rowOff>99392</xdr:rowOff>
    </xdr:to>
    <xdr:graphicFrame macro="">
      <xdr:nvGraphicFramePr>
        <xdr:cNvPr id="6"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0.11126</cdr:x>
      <cdr:y>0.24857</cdr:y>
    </cdr:from>
    <cdr:to>
      <cdr:x>0.31875</cdr:x>
      <cdr:y>0.32155</cdr:y>
    </cdr:to>
    <cdr:sp macro="" textlink="'Chiffre d''affaire'!$E$20">
      <cdr:nvSpPr>
        <cdr:cNvPr id="2" name="ZoneTexte 1"/>
        <cdr:cNvSpPr txBox="1"/>
      </cdr:nvSpPr>
      <cdr:spPr>
        <a:xfrm xmlns:a="http://schemas.openxmlformats.org/drawingml/2006/main">
          <a:off x="637456" y="722243"/>
          <a:ext cx="1188761" cy="212046"/>
        </a:xfrm>
        <a:prstGeom xmlns:a="http://schemas.openxmlformats.org/drawingml/2006/main" prst="rect">
          <a:avLst/>
        </a:prstGeom>
        <a:solidFill xmlns:a="http://schemas.openxmlformats.org/drawingml/2006/main">
          <a:srgbClr val="70AD47">
            <a:lumMod val="60000"/>
            <a:lumOff val="40000"/>
          </a:srgbClr>
        </a:solidFill>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fld id="{16F07316-223A-429E-B4CB-06FBD5315B59}" type="TxLink">
            <a:rPr lang="en-US" sz="1100" b="0" i="0" u="none" strike="noStrike">
              <a:solidFill>
                <a:srgbClr val="000000"/>
              </a:solidFill>
              <a:latin typeface="Calibri"/>
            </a:rPr>
            <a:pPr algn="ctr"/>
            <a:t>TCAM = 3%</a:t>
          </a:fld>
          <a:endParaRPr lang="fr-FR" sz="1050"/>
        </a:p>
      </cdr:txBody>
    </cdr:sp>
  </cdr:relSizeAnchor>
  <cdr:relSizeAnchor xmlns:cdr="http://schemas.openxmlformats.org/drawingml/2006/chartDrawing">
    <cdr:from>
      <cdr:x>0.73596</cdr:x>
      <cdr:y>0.0301</cdr:y>
    </cdr:from>
    <cdr:to>
      <cdr:x>0.96727</cdr:x>
      <cdr:y>0.11904</cdr:y>
    </cdr:to>
    <cdr:sp macro="" textlink="">
      <cdr:nvSpPr>
        <cdr:cNvPr id="3" name="ZoneTexte 2"/>
        <cdr:cNvSpPr txBox="1"/>
      </cdr:nvSpPr>
      <cdr:spPr>
        <a:xfrm xmlns:a="http://schemas.openxmlformats.org/drawingml/2006/main">
          <a:off x="4216511" y="87465"/>
          <a:ext cx="1325218" cy="2584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Source : Panel</a:t>
          </a:r>
          <a:r>
            <a:rPr lang="fr-FR" sz="1050" baseline="0"/>
            <a:t> Xerfi</a:t>
          </a:r>
          <a:endParaRPr lang="fr-FR" sz="1050"/>
        </a:p>
      </cdr:txBody>
    </cdr:sp>
  </cdr:relSizeAnchor>
</c:userShapes>
</file>

<file path=xl/drawings/drawing9.xml><?xml version="1.0" encoding="utf-8"?>
<c:userShapes xmlns:c="http://schemas.openxmlformats.org/drawingml/2006/chart">
  <cdr:relSizeAnchor xmlns:cdr="http://schemas.openxmlformats.org/drawingml/2006/chartDrawing">
    <cdr:from>
      <cdr:x>0.15684</cdr:x>
      <cdr:y>0.2856</cdr:y>
    </cdr:from>
    <cdr:to>
      <cdr:x>0.3594</cdr:x>
      <cdr:y>0.37131</cdr:y>
    </cdr:to>
    <cdr:sp macro="" textlink="">
      <cdr:nvSpPr>
        <cdr:cNvPr id="2" name="ZoneTexte 1"/>
        <cdr:cNvSpPr txBox="1"/>
      </cdr:nvSpPr>
      <cdr:spPr>
        <a:xfrm xmlns:a="http://schemas.openxmlformats.org/drawingml/2006/main">
          <a:off x="718267" y="794799"/>
          <a:ext cx="927652" cy="238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0.12067</cdr:x>
      <cdr:y>0.16893</cdr:y>
    </cdr:from>
    <cdr:to>
      <cdr:x>0.33047</cdr:x>
      <cdr:y>0.24512</cdr:y>
    </cdr:to>
    <cdr:sp macro="" textlink="'Chiffre d''affaire'!$E$52">
      <cdr:nvSpPr>
        <cdr:cNvPr id="3" name="ZoneTexte 2"/>
        <cdr:cNvSpPr txBox="1"/>
      </cdr:nvSpPr>
      <cdr:spPr>
        <a:xfrm xmlns:a="http://schemas.openxmlformats.org/drawingml/2006/main">
          <a:off x="691154" y="470120"/>
          <a:ext cx="1201622" cy="212036"/>
        </a:xfrm>
        <a:prstGeom xmlns:a="http://schemas.openxmlformats.org/drawingml/2006/main" prst="rect">
          <a:avLst/>
        </a:prstGeom>
        <a:solidFill xmlns:a="http://schemas.openxmlformats.org/drawingml/2006/main">
          <a:schemeClr val="accent6">
            <a:lumMod val="60000"/>
            <a:lumOff val="40000"/>
          </a:schemeClr>
        </a:solidFill>
      </cdr:spPr>
      <cdr:txBody>
        <a:bodyPr xmlns:a="http://schemas.openxmlformats.org/drawingml/2006/main" vertOverflow="clip" wrap="square" rtlCol="0" anchor="ctr"/>
        <a:lstStyle xmlns:a="http://schemas.openxmlformats.org/drawingml/2006/main"/>
        <a:p xmlns:a="http://schemas.openxmlformats.org/drawingml/2006/main">
          <a:pPr algn="ctr"/>
          <a:fld id="{42D5B04C-ABBD-43B2-9F04-59EDE5AFB632}" type="TxLink">
            <a:rPr lang="en-US" sz="1100" b="0" i="0" u="none" strike="noStrike">
              <a:solidFill>
                <a:srgbClr val="000000"/>
              </a:solidFill>
              <a:latin typeface="Calibri"/>
            </a:rPr>
            <a:pPr algn="ctr"/>
            <a:t>TCAM = 22%</a:t>
          </a:fld>
          <a:endParaRPr lang="fr-FR"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workbookViewId="0"/>
  </sheetViews>
  <sheetFormatPr defaultColWidth="8.85546875" defaultRowHeight="15" x14ac:dyDescent="0.25"/>
  <cols>
    <col min="1" max="1" width="2.7109375" customWidth="1"/>
    <col min="2" max="2" width="5" customWidth="1"/>
    <col min="3" max="3" width="17.85546875" customWidth="1"/>
    <col min="4" max="4" width="11.85546875" style="22" bestFit="1" customWidth="1"/>
  </cols>
  <sheetData>
    <row r="1" spans="2:5" ht="10.9" customHeight="1" x14ac:dyDescent="0.25"/>
    <row r="2" spans="2:5" x14ac:dyDescent="0.25">
      <c r="B2" t="s">
        <v>0</v>
      </c>
    </row>
    <row r="4" spans="2:5" x14ac:dyDescent="0.25">
      <c r="B4" t="s">
        <v>1</v>
      </c>
    </row>
    <row r="5" spans="2:5" x14ac:dyDescent="0.25">
      <c r="C5" t="s">
        <v>2</v>
      </c>
      <c r="D5" s="22" t="s">
        <v>3</v>
      </c>
    </row>
    <row r="6" spans="2:5" x14ac:dyDescent="0.25">
      <c r="C6" t="s">
        <v>4</v>
      </c>
      <c r="D6" s="179">
        <v>20000</v>
      </c>
      <c r="E6" s="126" t="s">
        <v>5</v>
      </c>
    </row>
    <row r="7" spans="2:5" x14ac:dyDescent="0.25">
      <c r="C7" t="s">
        <v>6</v>
      </c>
      <c r="D7" s="22" t="s">
        <v>7</v>
      </c>
    </row>
    <row r="9" spans="2:5" x14ac:dyDescent="0.25">
      <c r="B9" t="s">
        <v>8</v>
      </c>
    </row>
    <row r="10" spans="2:5" x14ac:dyDescent="0.25">
      <c r="B10" t="s">
        <v>9</v>
      </c>
    </row>
    <row r="11" spans="2:5" x14ac:dyDescent="0.25">
      <c r="B11" t="s">
        <v>10</v>
      </c>
    </row>
    <row r="13" spans="2:5" x14ac:dyDescent="0.25">
      <c r="B13" t="s">
        <v>11</v>
      </c>
    </row>
    <row r="14" spans="2:5" x14ac:dyDescent="0.25">
      <c r="C14" t="s">
        <v>12</v>
      </c>
      <c r="D14" s="22" t="s">
        <v>13</v>
      </c>
      <c r="E14" t="s">
        <v>14</v>
      </c>
    </row>
    <row r="15" spans="2:5" x14ac:dyDescent="0.25">
      <c r="C15" t="s">
        <v>15</v>
      </c>
      <c r="D15" s="22">
        <v>62</v>
      </c>
      <c r="E15" t="s">
        <v>16</v>
      </c>
    </row>
    <row r="16" spans="2:5" x14ac:dyDescent="0.25">
      <c r="C16" t="s">
        <v>17</v>
      </c>
      <c r="D16" s="22" t="s">
        <v>18</v>
      </c>
      <c r="E16" t="s">
        <v>16</v>
      </c>
    </row>
    <row r="17" spans="3:11" x14ac:dyDescent="0.25">
      <c r="C17" t="s">
        <v>19</v>
      </c>
      <c r="D17" s="22" t="s">
        <v>20</v>
      </c>
      <c r="E17" t="s">
        <v>21</v>
      </c>
    </row>
    <row r="18" spans="3:11" x14ac:dyDescent="0.25">
      <c r="C18" s="24" t="s">
        <v>22</v>
      </c>
      <c r="D18" s="23" t="s">
        <v>23</v>
      </c>
      <c r="E18" s="24" t="s">
        <v>24</v>
      </c>
    </row>
    <row r="20" spans="3:11" x14ac:dyDescent="0.25">
      <c r="C20" t="s">
        <v>25</v>
      </c>
      <c r="D20" s="36" t="s">
        <v>26</v>
      </c>
    </row>
    <row r="21" spans="3:11" x14ac:dyDescent="0.25">
      <c r="C21" t="s">
        <v>27</v>
      </c>
      <c r="D21" s="36" t="s">
        <v>28</v>
      </c>
    </row>
    <row r="22" spans="3:11" x14ac:dyDescent="0.25">
      <c r="D22" s="36"/>
    </row>
    <row r="24" spans="3:11" ht="14.45" customHeight="1" x14ac:dyDescent="0.25">
      <c r="C24" t="s">
        <v>29</v>
      </c>
      <c r="D24" s="267" t="s">
        <v>30</v>
      </c>
      <c r="E24" s="267"/>
      <c r="F24" s="267"/>
      <c r="G24" s="267"/>
      <c r="H24" s="267"/>
      <c r="I24" s="267"/>
      <c r="J24" s="267"/>
      <c r="K24" s="267"/>
    </row>
    <row r="25" spans="3:11" x14ac:dyDescent="0.25">
      <c r="D25" s="267"/>
      <c r="E25" s="267"/>
      <c r="F25" s="267"/>
      <c r="G25" s="267"/>
      <c r="H25" s="267"/>
      <c r="I25" s="267"/>
      <c r="J25" s="267"/>
      <c r="K25" s="267"/>
    </row>
    <row r="26" spans="3:11" x14ac:dyDescent="0.25">
      <c r="D26" s="267"/>
      <c r="E26" s="267"/>
      <c r="F26" s="267"/>
      <c r="G26" s="267"/>
      <c r="H26" s="267"/>
      <c r="I26" s="267"/>
      <c r="J26" s="267"/>
      <c r="K26" s="267"/>
    </row>
    <row r="27" spans="3:11" x14ac:dyDescent="0.25">
      <c r="D27" s="267"/>
      <c r="E27" s="267"/>
      <c r="F27" s="267"/>
      <c r="G27" s="267"/>
      <c r="H27" s="267"/>
      <c r="I27" s="267"/>
      <c r="J27" s="267"/>
      <c r="K27" s="267"/>
    </row>
  </sheetData>
  <mergeCells count="1">
    <mergeCell ref="D24:K2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BC70"/>
  <sheetViews>
    <sheetView showGridLines="0" zoomScaleNormal="100" workbookViewId="0">
      <selection activeCell="B2" sqref="B2:AF2"/>
    </sheetView>
  </sheetViews>
  <sheetFormatPr defaultColWidth="11.42578125" defaultRowHeight="15" x14ac:dyDescent="0.25"/>
  <cols>
    <col min="1" max="1" width="3.5703125" customWidth="1"/>
    <col min="2" max="2" width="41.7109375" customWidth="1"/>
    <col min="3" max="3" width="4.42578125" bestFit="1" customWidth="1"/>
    <col min="4" max="4" width="6.42578125" bestFit="1" customWidth="1"/>
    <col min="5" max="6" width="7" bestFit="1" customWidth="1"/>
    <col min="7" max="7" width="9.28515625" customWidth="1"/>
    <col min="8" max="8" width="8.42578125" customWidth="1"/>
    <col min="9" max="11" width="7.42578125" bestFit="1" customWidth="1"/>
    <col min="12" max="20" width="5" bestFit="1" customWidth="1"/>
    <col min="21" max="21" width="6.140625" bestFit="1" customWidth="1"/>
    <col min="22" max="23" width="6.85546875" bestFit="1" customWidth="1"/>
    <col min="24" max="24" width="6.140625" bestFit="1" customWidth="1"/>
    <col min="25" max="26" width="6.85546875" bestFit="1" customWidth="1"/>
    <col min="27" max="27" width="6.140625" bestFit="1" customWidth="1"/>
    <col min="28" max="35" width="5" bestFit="1" customWidth="1"/>
    <col min="36" max="38" width="5" customWidth="1"/>
    <col min="39" max="39" width="5" bestFit="1" customWidth="1"/>
    <col min="40" max="40" width="5.42578125" bestFit="1" customWidth="1"/>
    <col min="41" max="47" width="6.42578125" bestFit="1" customWidth="1"/>
    <col min="48" max="48" width="5" bestFit="1" customWidth="1"/>
    <col min="49" max="50" width="5.140625" bestFit="1" customWidth="1"/>
    <col min="51" max="51" width="5.85546875" bestFit="1" customWidth="1"/>
    <col min="52" max="53" width="5.140625" bestFit="1" customWidth="1"/>
    <col min="54" max="54" width="5.85546875" bestFit="1" customWidth="1"/>
    <col min="55" max="55" width="5.140625" bestFit="1" customWidth="1"/>
  </cols>
  <sheetData>
    <row r="2" spans="2:32" ht="46.5" customHeight="1" x14ac:dyDescent="0.25">
      <c r="B2" s="293" t="s">
        <v>856</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4" spans="2:32" x14ac:dyDescent="0.25">
      <c r="L4" s="224" t="s">
        <v>852</v>
      </c>
      <c r="M4" s="225">
        <v>0.2</v>
      </c>
      <c r="N4" s="126" t="s">
        <v>842</v>
      </c>
    </row>
    <row r="6" spans="2:32" x14ac:dyDescent="0.25">
      <c r="B6" s="224" t="s">
        <v>662</v>
      </c>
      <c r="D6" s="174">
        <v>2006</v>
      </c>
      <c r="E6" s="174">
        <v>2007</v>
      </c>
      <c r="F6" s="174">
        <v>2008</v>
      </c>
      <c r="G6" s="174">
        <v>2009</v>
      </c>
      <c r="H6" s="174">
        <v>2010</v>
      </c>
      <c r="I6" s="240">
        <v>2011</v>
      </c>
      <c r="J6" s="240">
        <v>2012</v>
      </c>
      <c r="K6" s="240">
        <v>2013</v>
      </c>
    </row>
    <row r="7" spans="2:32" ht="6.75" customHeight="1" x14ac:dyDescent="0.25">
      <c r="B7" s="224"/>
      <c r="C7" s="224"/>
      <c r="D7" s="224"/>
      <c r="E7" s="224"/>
      <c r="F7" s="224"/>
      <c r="G7" s="224"/>
      <c r="H7" s="224"/>
      <c r="I7" s="224"/>
      <c r="J7" s="224"/>
      <c r="K7" s="224"/>
      <c r="L7" s="224"/>
      <c r="M7" s="224"/>
      <c r="N7" s="224"/>
      <c r="O7" s="224"/>
      <c r="P7" s="224"/>
      <c r="Q7" s="224"/>
      <c r="R7" s="224"/>
      <c r="S7" s="224"/>
      <c r="T7" s="224"/>
    </row>
    <row r="8" spans="2:32" x14ac:dyDescent="0.25">
      <c r="B8" s="237" t="s">
        <v>838</v>
      </c>
      <c r="D8" s="236">
        <f t="shared" ref="D8:K8" si="0">SUM(D35:D70)</f>
        <v>24451.999999999996</v>
      </c>
      <c r="E8" s="236">
        <f t="shared" si="0"/>
        <v>25490.799999999999</v>
      </c>
      <c r="F8" s="236">
        <f t="shared" si="0"/>
        <v>26595.599999999995</v>
      </c>
      <c r="G8" s="236">
        <f t="shared" si="0"/>
        <v>26193.184000000005</v>
      </c>
      <c r="H8" s="236">
        <f t="shared" si="0"/>
        <v>27574.827000000008</v>
      </c>
      <c r="I8" s="236">
        <f t="shared" si="0"/>
        <v>29454.741999999998</v>
      </c>
      <c r="J8" s="236">
        <f t="shared" si="0"/>
        <v>29144.811000000002</v>
      </c>
      <c r="K8" s="236">
        <f t="shared" si="0"/>
        <v>29903.896000000001</v>
      </c>
      <c r="L8" t="s">
        <v>851</v>
      </c>
    </row>
    <row r="9" spans="2:32" x14ac:dyDescent="0.25">
      <c r="B9" s="238" t="s">
        <v>837</v>
      </c>
      <c r="D9" s="174">
        <f t="shared" ref="D9:K9" si="1">$M$4*D8</f>
        <v>4890.3999999999996</v>
      </c>
      <c r="E9" s="174">
        <f t="shared" si="1"/>
        <v>5098.16</v>
      </c>
      <c r="F9" s="174">
        <f t="shared" si="1"/>
        <v>5319.119999999999</v>
      </c>
      <c r="G9" s="174">
        <f t="shared" si="1"/>
        <v>5238.6368000000011</v>
      </c>
      <c r="H9" s="174">
        <f t="shared" si="1"/>
        <v>5514.9654000000019</v>
      </c>
      <c r="I9" s="174">
        <f t="shared" si="1"/>
        <v>5890.9484000000002</v>
      </c>
      <c r="J9" s="174">
        <f t="shared" si="1"/>
        <v>5828.9622000000008</v>
      </c>
      <c r="K9" s="174">
        <f t="shared" si="1"/>
        <v>5980.7792000000009</v>
      </c>
    </row>
    <row r="10" spans="2:32" x14ac:dyDescent="0.25">
      <c r="B10" s="238" t="s">
        <v>849</v>
      </c>
      <c r="D10" s="2"/>
      <c r="E10" s="211">
        <f t="shared" ref="E10:K10" si="2">(E9-D9)/D9</f>
        <v>4.2483232455422917E-2</v>
      </c>
      <c r="F10" s="211">
        <f t="shared" si="2"/>
        <v>4.3341126994837186E-2</v>
      </c>
      <c r="G10" s="211">
        <f t="shared" si="2"/>
        <v>-1.5130923912225681E-2</v>
      </c>
      <c r="H10" s="211">
        <f t="shared" si="2"/>
        <v>5.2748188230953647E-2</v>
      </c>
      <c r="I10" s="211">
        <f t="shared" si="2"/>
        <v>6.8175042403710862E-2</v>
      </c>
      <c r="J10" s="211">
        <f t="shared" si="2"/>
        <v>-1.0522278551955975E-2</v>
      </c>
      <c r="K10" s="211">
        <f t="shared" si="2"/>
        <v>2.6045288130363924E-2</v>
      </c>
    </row>
    <row r="11" spans="2:32" ht="6.75" customHeight="1" x14ac:dyDescent="0.25"/>
    <row r="12" spans="2:32" x14ac:dyDescent="0.25">
      <c r="B12" s="224" t="s">
        <v>854</v>
      </c>
      <c r="D12" s="2"/>
      <c r="E12" s="2"/>
      <c r="F12" s="2"/>
      <c r="G12" s="2"/>
      <c r="H12" s="2">
        <v>588.07713899999999</v>
      </c>
      <c r="I12" s="2">
        <v>600.86810600000001</v>
      </c>
      <c r="J12" s="2">
        <v>597.25706300000002</v>
      </c>
      <c r="K12" s="2">
        <v>602.78834800000004</v>
      </c>
      <c r="L12" t="s">
        <v>848</v>
      </c>
    </row>
    <row r="13" spans="2:32" x14ac:dyDescent="0.25">
      <c r="B13" s="238" t="s">
        <v>839</v>
      </c>
      <c r="D13" s="2"/>
      <c r="E13" s="2"/>
      <c r="F13" s="2"/>
      <c r="G13" s="2"/>
      <c r="H13" s="2"/>
      <c r="I13" s="211">
        <f t="shared" ref="I13" si="3">(I12-H12)/H12</f>
        <v>2.1750491817706968E-2</v>
      </c>
      <c r="J13" s="211">
        <f t="shared" ref="J13" si="4">(J12-I12)/I12</f>
        <v>-6.0097098913084847E-3</v>
      </c>
      <c r="K13" s="211">
        <f t="shared" ref="K13" si="5">(K12-J12)/J12</f>
        <v>9.2611462344481723E-3</v>
      </c>
    </row>
    <row r="14" spans="2:32" ht="6.75" customHeight="1" x14ac:dyDescent="0.25"/>
    <row r="15" spans="2:32" x14ac:dyDescent="0.25">
      <c r="B15" s="224" t="s">
        <v>834</v>
      </c>
      <c r="D15" s="2"/>
      <c r="E15" s="2"/>
      <c r="F15" s="2"/>
      <c r="G15" s="2"/>
      <c r="H15" s="2"/>
      <c r="I15" s="241">
        <v>1.4E-2</v>
      </c>
      <c r="J15" s="241">
        <v>-2E-3</v>
      </c>
      <c r="K15" s="241">
        <v>2.4E-2</v>
      </c>
      <c r="L15" t="s">
        <v>857</v>
      </c>
    </row>
    <row r="16" spans="2:32" ht="6.75" customHeight="1" x14ac:dyDescent="0.25"/>
    <row r="17" spans="2:48" x14ac:dyDescent="0.25">
      <c r="B17" s="224" t="s">
        <v>840</v>
      </c>
      <c r="D17" s="2"/>
      <c r="E17" s="2"/>
      <c r="F17" s="2"/>
      <c r="G17" s="2"/>
      <c r="H17" s="2"/>
      <c r="I17" s="243">
        <f>I10/I15</f>
        <v>4.869645885979347</v>
      </c>
      <c r="J17" s="243">
        <f t="shared" ref="J17:K17" si="6">J10/J15</f>
        <v>5.2611392759779871</v>
      </c>
      <c r="K17" s="243">
        <f t="shared" si="6"/>
        <v>1.0852203387651636</v>
      </c>
      <c r="L17" s="126" t="s">
        <v>858</v>
      </c>
    </row>
    <row r="18" spans="2:48" x14ac:dyDescent="0.25">
      <c r="B18" s="224" t="s">
        <v>841</v>
      </c>
      <c r="D18" s="2"/>
      <c r="E18" s="2"/>
      <c r="F18" s="2"/>
      <c r="G18" s="2"/>
      <c r="H18" s="2"/>
      <c r="I18" s="235">
        <f>1/I17</f>
        <v>0.20535374099360973</v>
      </c>
      <c r="J18" s="235">
        <f>1/J17</f>
        <v>0.19007290009712033</v>
      </c>
      <c r="K18" s="235">
        <f>1/K17</f>
        <v>0.92147185624798278</v>
      </c>
      <c r="L18" s="126" t="s">
        <v>853</v>
      </c>
    </row>
    <row r="19" spans="2:48" x14ac:dyDescent="0.25">
      <c r="B19" s="224" t="s">
        <v>850</v>
      </c>
      <c r="D19" s="2"/>
      <c r="E19" s="2"/>
      <c r="F19" s="2"/>
      <c r="G19" s="2"/>
      <c r="H19" s="2"/>
      <c r="I19" s="242">
        <f>I10/I13</f>
        <v>3.1344138318844768</v>
      </c>
      <c r="J19" s="242">
        <f t="shared" ref="J19:K19" si="7">J10/J13</f>
        <v>1.7508796168636647</v>
      </c>
      <c r="K19" s="242">
        <f t="shared" si="7"/>
        <v>2.8123179864588153</v>
      </c>
      <c r="L19" t="s">
        <v>855</v>
      </c>
    </row>
    <row r="23" spans="2:48" x14ac:dyDescent="0.25">
      <c r="F23" s="295" t="s">
        <v>883</v>
      </c>
      <c r="G23" s="296"/>
      <c r="H23" s="296"/>
      <c r="I23" s="296"/>
      <c r="J23" s="296"/>
      <c r="K23" s="297"/>
    </row>
    <row r="24" spans="2:48" ht="60" x14ac:dyDescent="0.25">
      <c r="F24" s="261" t="s">
        <v>662</v>
      </c>
      <c r="G24" s="261" t="s">
        <v>846</v>
      </c>
      <c r="H24" s="261" t="s">
        <v>847</v>
      </c>
      <c r="I24" s="262" t="s">
        <v>840</v>
      </c>
      <c r="J24" s="261" t="s">
        <v>859</v>
      </c>
      <c r="K24" s="262" t="s">
        <v>863</v>
      </c>
    </row>
    <row r="25" spans="2:48" x14ac:dyDescent="0.25">
      <c r="F25" s="204">
        <v>2011</v>
      </c>
      <c r="G25" s="258">
        <f>I10</f>
        <v>6.8175042403710862E-2</v>
      </c>
      <c r="H25" s="258">
        <f>I15</f>
        <v>1.4E-2</v>
      </c>
      <c r="I25" s="263">
        <f>I17</f>
        <v>4.869645885979347</v>
      </c>
      <c r="J25" s="258">
        <f>I13</f>
        <v>2.1750491817706968E-2</v>
      </c>
      <c r="K25" s="264">
        <f>I19</f>
        <v>3.1344138318844768</v>
      </c>
    </row>
    <row r="26" spans="2:48" x14ac:dyDescent="0.25">
      <c r="F26" s="204">
        <v>2012</v>
      </c>
      <c r="G26" s="258">
        <f>J10</f>
        <v>-1.0522278551955975E-2</v>
      </c>
      <c r="H26" s="258">
        <f>J15</f>
        <v>-2E-3</v>
      </c>
      <c r="I26" s="263">
        <f>J17</f>
        <v>5.2611392759779871</v>
      </c>
      <c r="J26" s="258">
        <f>J13</f>
        <v>-6.0097098913084847E-3</v>
      </c>
      <c r="K26" s="264">
        <f>J19</f>
        <v>1.7508796168636647</v>
      </c>
    </row>
    <row r="27" spans="2:48" x14ac:dyDescent="0.25">
      <c r="F27" s="204">
        <v>2013</v>
      </c>
      <c r="G27" s="258">
        <f>K10</f>
        <v>2.6045288130363924E-2</v>
      </c>
      <c r="H27" s="258">
        <f>K15</f>
        <v>2.4E-2</v>
      </c>
      <c r="I27" s="263">
        <f>K17</f>
        <v>1.0852203387651636</v>
      </c>
      <c r="J27" s="258">
        <f>K13</f>
        <v>9.2611462344481723E-3</v>
      </c>
      <c r="K27" s="264">
        <f>K19</f>
        <v>2.8123179864588153</v>
      </c>
    </row>
    <row r="28" spans="2:48" x14ac:dyDescent="0.25">
      <c r="F28" s="257" t="s">
        <v>881</v>
      </c>
    </row>
    <row r="32" spans="2:48" x14ac:dyDescent="0.25">
      <c r="D32" t="s">
        <v>827</v>
      </c>
      <c r="AN32" t="s">
        <v>828</v>
      </c>
      <c r="AV32" t="s">
        <v>836</v>
      </c>
    </row>
    <row r="33" spans="2:55" s="60" customFormat="1" ht="51" customHeight="1" x14ac:dyDescent="0.25">
      <c r="D33" s="294" t="s">
        <v>829</v>
      </c>
      <c r="E33" s="294"/>
      <c r="F33" s="294"/>
      <c r="G33" s="294"/>
      <c r="H33" s="294"/>
      <c r="I33" s="294"/>
      <c r="J33" s="294"/>
      <c r="K33" s="294"/>
      <c r="L33" s="294" t="s">
        <v>830</v>
      </c>
      <c r="M33" s="294"/>
      <c r="N33" s="294"/>
      <c r="O33" s="294"/>
      <c r="P33" s="294"/>
      <c r="Q33" s="294"/>
      <c r="R33" s="294"/>
      <c r="S33" s="294"/>
      <c r="T33" s="294" t="s">
        <v>831</v>
      </c>
      <c r="U33" s="294"/>
      <c r="V33" s="294"/>
      <c r="W33" s="294"/>
      <c r="X33" s="294"/>
      <c r="Y33" s="294"/>
      <c r="Z33" s="294"/>
      <c r="AA33" s="294"/>
      <c r="AB33" s="294" t="s">
        <v>832</v>
      </c>
      <c r="AC33" s="294"/>
      <c r="AD33" s="294"/>
      <c r="AE33" s="294"/>
      <c r="AF33" s="294"/>
      <c r="AG33" s="294"/>
      <c r="AH33" s="294"/>
      <c r="AI33" s="294"/>
      <c r="AN33" s="294" t="s">
        <v>833</v>
      </c>
      <c r="AO33" s="294"/>
      <c r="AP33" s="294"/>
      <c r="AQ33" s="294"/>
      <c r="AR33" s="294"/>
      <c r="AS33" s="294"/>
      <c r="AT33" s="294"/>
      <c r="AU33" s="294"/>
      <c r="AV33" s="294" t="s">
        <v>834</v>
      </c>
      <c r="AW33" s="294"/>
      <c r="AX33" s="294"/>
      <c r="AY33" s="294"/>
      <c r="AZ33" s="294"/>
      <c r="BA33" s="294"/>
      <c r="BB33" s="294"/>
      <c r="BC33" s="294"/>
    </row>
    <row r="34" spans="2:55" x14ac:dyDescent="0.25">
      <c r="B34" s="226" t="s">
        <v>443</v>
      </c>
      <c r="C34" s="227"/>
      <c r="D34" s="228">
        <v>2006</v>
      </c>
      <c r="E34" s="174">
        <v>2007</v>
      </c>
      <c r="F34" s="174">
        <v>2008</v>
      </c>
      <c r="G34" s="174">
        <v>2009</v>
      </c>
      <c r="H34" s="174">
        <v>2010</v>
      </c>
      <c r="I34" s="174">
        <v>2011</v>
      </c>
      <c r="J34" s="174">
        <v>2012</v>
      </c>
      <c r="K34" s="174">
        <v>2013</v>
      </c>
      <c r="L34" s="228">
        <v>2006</v>
      </c>
      <c r="M34" s="174">
        <v>2007</v>
      </c>
      <c r="N34" s="174">
        <v>2008</v>
      </c>
      <c r="O34" s="174">
        <v>2009</v>
      </c>
      <c r="P34" s="174">
        <v>2010</v>
      </c>
      <c r="Q34" s="174">
        <v>2011</v>
      </c>
      <c r="R34" s="174">
        <v>2012</v>
      </c>
      <c r="S34" s="228">
        <v>2013</v>
      </c>
      <c r="T34" s="174">
        <v>2006</v>
      </c>
      <c r="U34" s="174">
        <v>2007</v>
      </c>
      <c r="V34" s="174">
        <v>2008</v>
      </c>
      <c r="W34" s="174">
        <v>2009</v>
      </c>
      <c r="X34" s="174">
        <v>2010</v>
      </c>
      <c r="Y34" s="174">
        <v>2011</v>
      </c>
      <c r="Z34" s="174">
        <v>2012</v>
      </c>
      <c r="AA34" s="174">
        <v>2013</v>
      </c>
      <c r="AB34" s="174">
        <v>2006</v>
      </c>
      <c r="AC34" s="174">
        <v>2007</v>
      </c>
      <c r="AD34" s="174">
        <v>2008</v>
      </c>
      <c r="AE34" s="174">
        <v>2009</v>
      </c>
      <c r="AF34" s="174">
        <v>2010</v>
      </c>
      <c r="AG34" s="174">
        <v>2011</v>
      </c>
      <c r="AH34" s="174">
        <v>2012</v>
      </c>
      <c r="AI34" s="174">
        <v>2013</v>
      </c>
      <c r="AN34" s="33">
        <v>2006</v>
      </c>
      <c r="AO34" s="174">
        <v>2007</v>
      </c>
      <c r="AP34" s="174">
        <v>2008</v>
      </c>
      <c r="AQ34" s="174">
        <v>2009</v>
      </c>
      <c r="AR34" s="174">
        <v>2010</v>
      </c>
      <c r="AS34" s="174">
        <v>2011</v>
      </c>
      <c r="AT34" s="174">
        <v>2012</v>
      </c>
      <c r="AU34" s="174">
        <v>2013</v>
      </c>
      <c r="AV34" s="33">
        <v>2006</v>
      </c>
      <c r="AW34" s="174">
        <v>2007</v>
      </c>
      <c r="AX34" s="174">
        <v>2008</v>
      </c>
      <c r="AY34" s="174">
        <v>2009</v>
      </c>
      <c r="AZ34" s="174">
        <v>2010</v>
      </c>
      <c r="BA34" s="174">
        <v>2011</v>
      </c>
      <c r="BB34" s="174">
        <v>2012</v>
      </c>
      <c r="BC34" s="174">
        <v>2013</v>
      </c>
    </row>
    <row r="35" spans="2:55" x14ac:dyDescent="0.25">
      <c r="B35" s="63" t="s">
        <v>452</v>
      </c>
      <c r="C35" s="229" t="s">
        <v>453</v>
      </c>
      <c r="D35" s="230">
        <v>5369.4</v>
      </c>
      <c r="E35" s="231">
        <v>5465.3</v>
      </c>
      <c r="F35" s="231">
        <v>6096.8</v>
      </c>
      <c r="G35" s="232">
        <v>6060.17</v>
      </c>
      <c r="H35" s="232">
        <v>6873.9040000000005</v>
      </c>
      <c r="I35" s="232">
        <v>7882.7179999999998</v>
      </c>
      <c r="J35" s="232">
        <v>7547.0550000000003</v>
      </c>
      <c r="K35" s="232">
        <v>7755.0839999999998</v>
      </c>
      <c r="L35" s="174">
        <f t="shared" ref="L35:L70" si="8">$M$4*D35</f>
        <v>1073.8799999999999</v>
      </c>
      <c r="M35" s="174">
        <f t="shared" ref="M35:M70" si="9">$M$4*E35</f>
        <v>1093.0600000000002</v>
      </c>
      <c r="N35" s="174">
        <f t="shared" ref="N35:N70" si="10">$M$4*F35</f>
        <v>1219.3600000000001</v>
      </c>
      <c r="O35" s="174">
        <f t="shared" ref="O35:O70" si="11">$M$4*G35</f>
        <v>1212.0340000000001</v>
      </c>
      <c r="P35" s="174">
        <f t="shared" ref="P35:P70" si="12">$M$4*H35</f>
        <v>1374.7808000000002</v>
      </c>
      <c r="Q35" s="174">
        <f t="shared" ref="Q35:Q70" si="13">$M$4*I35</f>
        <v>1576.5436</v>
      </c>
      <c r="R35" s="174">
        <f t="shared" ref="R35:R70" si="14">$M$4*J35</f>
        <v>1509.4110000000001</v>
      </c>
      <c r="S35" s="174">
        <f t="shared" ref="S35:S70" si="15">$M$4*K35</f>
        <v>1551.0168000000001</v>
      </c>
      <c r="T35" s="174"/>
      <c r="U35" s="211">
        <f t="shared" ref="U35:AA70" si="16">(M35-L35)/L35</f>
        <v>1.7860468581219775E-2</v>
      </c>
      <c r="V35" s="211">
        <f t="shared" si="16"/>
        <v>0.11554717947779622</v>
      </c>
      <c r="W35" s="211">
        <f t="shared" si="16"/>
        <v>-6.0080698071119445E-3</v>
      </c>
      <c r="X35" s="211">
        <f t="shared" si="16"/>
        <v>0.13427577114173372</v>
      </c>
      <c r="Y35" s="211">
        <f t="shared" si="16"/>
        <v>0.14675997802704235</v>
      </c>
      <c r="Z35" s="211">
        <f t="shared" si="16"/>
        <v>-4.2582139815226114E-2</v>
      </c>
      <c r="AA35" s="211">
        <f t="shared" si="16"/>
        <v>2.7564261821332984E-2</v>
      </c>
      <c r="AB35" s="174"/>
      <c r="AC35" s="233" t="e">
        <f t="shared" ref="AC35:AC70" si="17">U35/AW$35</f>
        <v>#DIV/0!</v>
      </c>
      <c r="AD35" s="233" t="e">
        <f t="shared" ref="AD35:AD70" si="18">V35/AX$35</f>
        <v>#DIV/0!</v>
      </c>
      <c r="AE35" s="233" t="e">
        <f t="shared" ref="AE35:AE70" si="19">W35/AY$35</f>
        <v>#DIV/0!</v>
      </c>
      <c r="AF35" s="233" t="e">
        <f t="shared" ref="AF35:AF70" si="20">X35/AZ$35</f>
        <v>#DIV/0!</v>
      </c>
      <c r="AG35" s="233">
        <f t="shared" ref="AG35:AG70" si="21">Y35/BA$35</f>
        <v>10.482855573360167</v>
      </c>
      <c r="AH35" s="233">
        <f t="shared" ref="AH35:AH70" si="22">Z35/BB$35</f>
        <v>21.291069907613057</v>
      </c>
      <c r="AI35" s="233">
        <f t="shared" ref="AI35:AI70" si="23">AA35/BC$35</f>
        <v>1.1485109092222077</v>
      </c>
      <c r="AN35" s="234">
        <v>98.5</v>
      </c>
      <c r="AO35" s="234">
        <v>100</v>
      </c>
      <c r="AP35" s="234">
        <v>100.3</v>
      </c>
      <c r="AQ35" s="234">
        <v>100</v>
      </c>
      <c r="AR35" s="234">
        <v>100.9</v>
      </c>
      <c r="AS35" s="234">
        <v>101.4</v>
      </c>
      <c r="AT35" s="234">
        <v>101.1</v>
      </c>
      <c r="AU35" s="234">
        <v>101.2</v>
      </c>
      <c r="AW35" s="217"/>
      <c r="AX35" s="217"/>
      <c r="AY35" s="217"/>
      <c r="AZ35" s="217"/>
      <c r="BA35" s="217">
        <v>1.4E-2</v>
      </c>
      <c r="BB35" s="217">
        <v>-2E-3</v>
      </c>
      <c r="BC35" s="217">
        <v>2.4E-2</v>
      </c>
    </row>
    <row r="36" spans="2:55" x14ac:dyDescent="0.25">
      <c r="B36" s="63" t="s">
        <v>454</v>
      </c>
      <c r="C36" s="229" t="s">
        <v>455</v>
      </c>
      <c r="D36" s="230">
        <v>4899</v>
      </c>
      <c r="E36" s="231">
        <v>5255.6</v>
      </c>
      <c r="F36" s="231">
        <v>5556.1</v>
      </c>
      <c r="G36" s="232">
        <v>5609.01</v>
      </c>
      <c r="H36" s="232">
        <v>5633.6260000000002</v>
      </c>
      <c r="I36" s="232">
        <v>5586.2939999999999</v>
      </c>
      <c r="J36" s="232">
        <v>5777.48</v>
      </c>
      <c r="K36" s="232">
        <v>5836.5219999999999</v>
      </c>
      <c r="L36" s="174">
        <f t="shared" si="8"/>
        <v>979.80000000000007</v>
      </c>
      <c r="M36" s="174">
        <f t="shared" si="9"/>
        <v>1051.1200000000001</v>
      </c>
      <c r="N36" s="174">
        <f t="shared" si="10"/>
        <v>1111.22</v>
      </c>
      <c r="O36" s="174">
        <f t="shared" si="11"/>
        <v>1121.8020000000001</v>
      </c>
      <c r="P36" s="174">
        <f t="shared" si="12"/>
        <v>1126.7252000000001</v>
      </c>
      <c r="Q36" s="174">
        <f t="shared" si="13"/>
        <v>1117.2588000000001</v>
      </c>
      <c r="R36" s="174">
        <f t="shared" si="14"/>
        <v>1155.4959999999999</v>
      </c>
      <c r="S36" s="174">
        <f t="shared" si="15"/>
        <v>1167.3044</v>
      </c>
      <c r="T36" s="174"/>
      <c r="U36" s="211">
        <f t="shared" si="16"/>
        <v>7.2790365380689989E-2</v>
      </c>
      <c r="V36" s="211">
        <f t="shared" si="16"/>
        <v>5.7177106324682148E-2</v>
      </c>
      <c r="W36" s="211">
        <f t="shared" si="16"/>
        <v>9.5228667590577087E-3</v>
      </c>
      <c r="X36" s="211">
        <f t="shared" si="16"/>
        <v>4.3886532561004093E-3</v>
      </c>
      <c r="Y36" s="211">
        <f t="shared" si="16"/>
        <v>-8.4016936871563891E-3</v>
      </c>
      <c r="Z36" s="211">
        <f t="shared" si="16"/>
        <v>3.4224120678216903E-2</v>
      </c>
      <c r="AA36" s="211">
        <f t="shared" si="16"/>
        <v>1.0219334381079744E-2</v>
      </c>
      <c r="AB36" s="174"/>
      <c r="AC36" s="233" t="e">
        <f t="shared" si="17"/>
        <v>#DIV/0!</v>
      </c>
      <c r="AD36" s="233" t="e">
        <f t="shared" si="18"/>
        <v>#DIV/0!</v>
      </c>
      <c r="AE36" s="233" t="e">
        <f t="shared" si="19"/>
        <v>#DIV/0!</v>
      </c>
      <c r="AF36" s="233" t="e">
        <f t="shared" si="20"/>
        <v>#DIV/0!</v>
      </c>
      <c r="AG36" s="233">
        <f t="shared" si="21"/>
        <v>-0.60012097765402783</v>
      </c>
      <c r="AH36" s="233">
        <f t="shared" si="22"/>
        <v>-17.112060339108453</v>
      </c>
      <c r="AI36" s="233">
        <f t="shared" si="23"/>
        <v>0.42580559921165601</v>
      </c>
      <c r="AX36" t="s">
        <v>835</v>
      </c>
    </row>
    <row r="37" spans="2:55" x14ac:dyDescent="0.25">
      <c r="B37" s="63" t="s">
        <v>456</v>
      </c>
      <c r="C37" s="229" t="s">
        <v>457</v>
      </c>
      <c r="D37" s="230">
        <v>2306.5</v>
      </c>
      <c r="E37" s="231">
        <v>2385.1999999999998</v>
      </c>
      <c r="F37" s="231">
        <v>2406</v>
      </c>
      <c r="G37" s="232">
        <v>2339.0239999999999</v>
      </c>
      <c r="H37" s="232">
        <v>2444.3890000000001</v>
      </c>
      <c r="I37" s="232">
        <v>2576.7249999999999</v>
      </c>
      <c r="J37" s="232">
        <v>2563.9949999999999</v>
      </c>
      <c r="K37" s="232">
        <v>2689.4070000000002</v>
      </c>
      <c r="L37" s="174">
        <f t="shared" si="8"/>
        <v>461.3</v>
      </c>
      <c r="M37" s="174">
        <f t="shared" si="9"/>
        <v>477.03999999999996</v>
      </c>
      <c r="N37" s="174">
        <f t="shared" si="10"/>
        <v>481.20000000000005</v>
      </c>
      <c r="O37" s="174">
        <f t="shared" si="11"/>
        <v>467.8048</v>
      </c>
      <c r="P37" s="174">
        <f t="shared" si="12"/>
        <v>488.87780000000004</v>
      </c>
      <c r="Q37" s="174">
        <f t="shared" si="13"/>
        <v>515.34500000000003</v>
      </c>
      <c r="R37" s="174">
        <f t="shared" si="14"/>
        <v>512.79899999999998</v>
      </c>
      <c r="S37" s="174">
        <f t="shared" si="15"/>
        <v>537.8814000000001</v>
      </c>
      <c r="T37" s="174"/>
      <c r="U37" s="211">
        <f t="shared" si="16"/>
        <v>3.4120962497290165E-2</v>
      </c>
      <c r="V37" s="211">
        <f t="shared" si="16"/>
        <v>8.7204427301695499E-3</v>
      </c>
      <c r="W37" s="211">
        <f t="shared" si="16"/>
        <v>-2.7837073981712476E-2</v>
      </c>
      <c r="X37" s="211">
        <f t="shared" si="16"/>
        <v>4.5046566431126908E-2</v>
      </c>
      <c r="Y37" s="211">
        <f t="shared" si="16"/>
        <v>5.4138682509207801E-2</v>
      </c>
      <c r="Z37" s="211">
        <f t="shared" si="16"/>
        <v>-4.9403797456074065E-3</v>
      </c>
      <c r="AA37" s="211">
        <f t="shared" si="16"/>
        <v>4.8912731889102987E-2</v>
      </c>
      <c r="AB37" s="174"/>
      <c r="AC37" s="233" t="e">
        <f t="shared" si="17"/>
        <v>#DIV/0!</v>
      </c>
      <c r="AD37" s="233" t="e">
        <f t="shared" si="18"/>
        <v>#DIV/0!</v>
      </c>
      <c r="AE37" s="233" t="e">
        <f t="shared" si="19"/>
        <v>#DIV/0!</v>
      </c>
      <c r="AF37" s="233" t="e">
        <f t="shared" si="20"/>
        <v>#DIV/0!</v>
      </c>
      <c r="AG37" s="233">
        <f t="shared" si="21"/>
        <v>3.8670487506577</v>
      </c>
      <c r="AH37" s="233">
        <f t="shared" si="22"/>
        <v>2.4701898728037031</v>
      </c>
      <c r="AI37" s="233">
        <f t="shared" si="23"/>
        <v>2.0380304953792909</v>
      </c>
      <c r="AW37">
        <v>1.5228426395939087E-2</v>
      </c>
      <c r="AX37">
        <v>2.9999999999999714E-3</v>
      </c>
      <c r="AY37">
        <v>-2.9910269192422448E-3</v>
      </c>
      <c r="AZ37">
        <v>9.0000000000000566E-3</v>
      </c>
      <c r="BA37">
        <v>4.9554013875123884E-3</v>
      </c>
      <c r="BB37">
        <v>-2.9585798816569166E-3</v>
      </c>
      <c r="BC37">
        <v>9.891196834817856E-4</v>
      </c>
    </row>
    <row r="38" spans="2:55" x14ac:dyDescent="0.25">
      <c r="B38" s="63" t="s">
        <v>460</v>
      </c>
      <c r="C38" s="229" t="s">
        <v>461</v>
      </c>
      <c r="D38" s="230">
        <v>1415.5</v>
      </c>
      <c r="E38" s="231">
        <v>1467.5</v>
      </c>
      <c r="F38" s="231">
        <v>1515.6</v>
      </c>
      <c r="G38" s="232">
        <v>1454.39</v>
      </c>
      <c r="H38" s="232">
        <v>1438.625</v>
      </c>
      <c r="I38" s="232">
        <v>1574.183</v>
      </c>
      <c r="J38" s="232">
        <v>1570.856</v>
      </c>
      <c r="K38" s="232">
        <v>1618.56</v>
      </c>
      <c r="L38" s="174">
        <f t="shared" si="8"/>
        <v>283.10000000000002</v>
      </c>
      <c r="M38" s="174">
        <f t="shared" si="9"/>
        <v>293.5</v>
      </c>
      <c r="N38" s="174">
        <f t="shared" si="10"/>
        <v>303.12</v>
      </c>
      <c r="O38" s="174">
        <f t="shared" si="11"/>
        <v>290.87800000000004</v>
      </c>
      <c r="P38" s="174">
        <f t="shared" si="12"/>
        <v>287.72500000000002</v>
      </c>
      <c r="Q38" s="174">
        <f t="shared" si="13"/>
        <v>314.83660000000003</v>
      </c>
      <c r="R38" s="174">
        <f t="shared" si="14"/>
        <v>314.1712</v>
      </c>
      <c r="S38" s="174">
        <f t="shared" si="15"/>
        <v>323.71199999999999</v>
      </c>
      <c r="T38" s="174"/>
      <c r="U38" s="211">
        <f t="shared" si="16"/>
        <v>3.6736135641116129E-2</v>
      </c>
      <c r="V38" s="211">
        <f t="shared" si="16"/>
        <v>3.2776831345826249E-2</v>
      </c>
      <c r="W38" s="211">
        <f t="shared" si="16"/>
        <v>-4.0386645552916212E-2</v>
      </c>
      <c r="X38" s="211">
        <f t="shared" si="16"/>
        <v>-1.0839595981820624E-2</v>
      </c>
      <c r="Y38" s="211">
        <f t="shared" si="16"/>
        <v>9.4227474150664722E-2</v>
      </c>
      <c r="Z38" s="211">
        <f t="shared" si="16"/>
        <v>-2.113477276784318E-3</v>
      </c>
      <c r="AA38" s="211">
        <f t="shared" si="16"/>
        <v>3.0368155960826423E-2</v>
      </c>
      <c r="AB38" s="174"/>
      <c r="AC38" s="233" t="e">
        <f t="shared" si="17"/>
        <v>#DIV/0!</v>
      </c>
      <c r="AD38" s="233" t="e">
        <f t="shared" si="18"/>
        <v>#DIV/0!</v>
      </c>
      <c r="AE38" s="233" t="e">
        <f t="shared" si="19"/>
        <v>#DIV/0!</v>
      </c>
      <c r="AF38" s="233" t="e">
        <f t="shared" si="20"/>
        <v>#DIV/0!</v>
      </c>
      <c r="AG38" s="233">
        <f t="shared" si="21"/>
        <v>6.7305338679046232</v>
      </c>
      <c r="AH38" s="233">
        <f t="shared" si="22"/>
        <v>1.0567386383921591</v>
      </c>
      <c r="AI38" s="233">
        <f t="shared" si="23"/>
        <v>1.2653398317011009</v>
      </c>
    </row>
    <row r="39" spans="2:55" x14ac:dyDescent="0.25">
      <c r="B39" s="63" t="s">
        <v>458</v>
      </c>
      <c r="C39" s="229" t="s">
        <v>459</v>
      </c>
      <c r="D39" s="230">
        <v>1300.5999999999999</v>
      </c>
      <c r="E39" s="231">
        <v>1359.9</v>
      </c>
      <c r="F39" s="231">
        <v>1408.6</v>
      </c>
      <c r="G39" s="232">
        <v>1365.6759999999999</v>
      </c>
      <c r="H39" s="232">
        <v>1488.4480000000001</v>
      </c>
      <c r="I39" s="232">
        <v>1685.5119999999999</v>
      </c>
      <c r="J39" s="232">
        <v>1698.5989999999999</v>
      </c>
      <c r="K39" s="232">
        <v>1774.6880000000001</v>
      </c>
      <c r="L39" s="174">
        <f t="shared" si="8"/>
        <v>260.12</v>
      </c>
      <c r="M39" s="174">
        <f t="shared" si="9"/>
        <v>271.98</v>
      </c>
      <c r="N39" s="174">
        <f t="shared" si="10"/>
        <v>281.71999999999997</v>
      </c>
      <c r="O39" s="174">
        <f t="shared" si="11"/>
        <v>273.1352</v>
      </c>
      <c r="P39" s="174">
        <f t="shared" si="12"/>
        <v>297.68960000000004</v>
      </c>
      <c r="Q39" s="174">
        <f t="shared" si="13"/>
        <v>337.10239999999999</v>
      </c>
      <c r="R39" s="174">
        <f t="shared" si="14"/>
        <v>339.71980000000002</v>
      </c>
      <c r="S39" s="174">
        <f t="shared" si="15"/>
        <v>354.93760000000003</v>
      </c>
      <c r="T39" s="174"/>
      <c r="U39" s="211">
        <f t="shared" si="16"/>
        <v>4.5594341073350815E-2</v>
      </c>
      <c r="V39" s="211">
        <f t="shared" si="16"/>
        <v>3.5811456724758994E-2</v>
      </c>
      <c r="W39" s="211">
        <f t="shared" si="16"/>
        <v>-3.04728098821524E-2</v>
      </c>
      <c r="X39" s="211">
        <f t="shared" si="16"/>
        <v>8.9898336062140816E-2</v>
      </c>
      <c r="Y39" s="211">
        <f t="shared" si="16"/>
        <v>0.13239562282323583</v>
      </c>
      <c r="Z39" s="211">
        <f t="shared" si="16"/>
        <v>7.7644063050278846E-3</v>
      </c>
      <c r="AA39" s="211">
        <f t="shared" si="16"/>
        <v>4.4795151769193346E-2</v>
      </c>
      <c r="AB39" s="174"/>
      <c r="AC39" s="233" t="e">
        <f t="shared" si="17"/>
        <v>#DIV/0!</v>
      </c>
      <c r="AD39" s="233" t="e">
        <f t="shared" si="18"/>
        <v>#DIV/0!</v>
      </c>
      <c r="AE39" s="233" t="e">
        <f t="shared" si="19"/>
        <v>#DIV/0!</v>
      </c>
      <c r="AF39" s="233" t="e">
        <f t="shared" si="20"/>
        <v>#DIV/0!</v>
      </c>
      <c r="AG39" s="233">
        <f t="shared" si="21"/>
        <v>9.4568302016597023</v>
      </c>
      <c r="AH39" s="233">
        <f t="shared" si="22"/>
        <v>-3.8822031525139424</v>
      </c>
      <c r="AI39" s="233">
        <f t="shared" si="23"/>
        <v>1.8664646570497228</v>
      </c>
    </row>
    <row r="40" spans="2:55" x14ac:dyDescent="0.25">
      <c r="B40" s="63" t="s">
        <v>462</v>
      </c>
      <c r="C40" s="229" t="s">
        <v>463</v>
      </c>
      <c r="D40" s="230">
        <v>1219.5</v>
      </c>
      <c r="E40" s="231">
        <v>1263.7</v>
      </c>
      <c r="F40" s="231">
        <v>1179.8</v>
      </c>
      <c r="G40" s="232">
        <v>1233</v>
      </c>
      <c r="H40" s="232">
        <v>1215</v>
      </c>
      <c r="I40" s="232">
        <v>1264</v>
      </c>
      <c r="J40" s="232">
        <v>1298</v>
      </c>
      <c r="K40" s="232">
        <v>1326</v>
      </c>
      <c r="L40" s="174">
        <f t="shared" si="8"/>
        <v>243.9</v>
      </c>
      <c r="M40" s="174">
        <f t="shared" si="9"/>
        <v>252.74</v>
      </c>
      <c r="N40" s="174">
        <f t="shared" si="10"/>
        <v>235.96</v>
      </c>
      <c r="O40" s="174">
        <f t="shared" si="11"/>
        <v>246.60000000000002</v>
      </c>
      <c r="P40" s="174">
        <f t="shared" si="12"/>
        <v>243</v>
      </c>
      <c r="Q40" s="174">
        <f t="shared" si="13"/>
        <v>252.8</v>
      </c>
      <c r="R40" s="174">
        <f t="shared" si="14"/>
        <v>259.60000000000002</v>
      </c>
      <c r="S40" s="174">
        <f t="shared" si="15"/>
        <v>265.2</v>
      </c>
      <c r="T40" s="174"/>
      <c r="U40" s="211">
        <f t="shared" si="16"/>
        <v>3.6244362443624452E-2</v>
      </c>
      <c r="V40" s="211">
        <f t="shared" si="16"/>
        <v>-6.6392339954103027E-2</v>
      </c>
      <c r="W40" s="211">
        <f t="shared" si="16"/>
        <v>4.5092388540430642E-2</v>
      </c>
      <c r="X40" s="211">
        <f t="shared" si="16"/>
        <v>-1.4598540145985493E-2</v>
      </c>
      <c r="Y40" s="211">
        <f t="shared" si="16"/>
        <v>4.0329218106995933E-2</v>
      </c>
      <c r="Z40" s="211">
        <f t="shared" si="16"/>
        <v>2.6898734177215233E-2</v>
      </c>
      <c r="AA40" s="211">
        <f t="shared" si="16"/>
        <v>2.1571648690292624E-2</v>
      </c>
      <c r="AB40" s="174"/>
      <c r="AC40" s="233" t="e">
        <f t="shared" si="17"/>
        <v>#DIV/0!</v>
      </c>
      <c r="AD40" s="233" t="e">
        <f t="shared" si="18"/>
        <v>#DIV/0!</v>
      </c>
      <c r="AE40" s="233" t="e">
        <f t="shared" si="19"/>
        <v>#DIV/0!</v>
      </c>
      <c r="AF40" s="233" t="e">
        <f t="shared" si="20"/>
        <v>#DIV/0!</v>
      </c>
      <c r="AG40" s="233">
        <f t="shared" si="21"/>
        <v>2.8806584362139951</v>
      </c>
      <c r="AH40" s="233">
        <f t="shared" si="22"/>
        <v>-13.449367088607616</v>
      </c>
      <c r="AI40" s="233">
        <f t="shared" si="23"/>
        <v>0.89881869542885928</v>
      </c>
    </row>
    <row r="41" spans="2:55" x14ac:dyDescent="0.25">
      <c r="B41" s="63" t="s">
        <v>464</v>
      </c>
      <c r="C41" s="229" t="s">
        <v>465</v>
      </c>
      <c r="D41" s="230">
        <v>709.6</v>
      </c>
      <c r="E41" s="231">
        <v>748.8</v>
      </c>
      <c r="F41" s="231">
        <v>802.8</v>
      </c>
      <c r="G41" s="232">
        <v>844.07100000000003</v>
      </c>
      <c r="H41" s="232">
        <v>943.39499999999998</v>
      </c>
      <c r="I41" s="232">
        <v>1005.486</v>
      </c>
      <c r="J41" s="232">
        <v>976.92200000000003</v>
      </c>
      <c r="K41" s="232">
        <v>960</v>
      </c>
      <c r="L41" s="174">
        <f t="shared" si="8"/>
        <v>141.92000000000002</v>
      </c>
      <c r="M41" s="174">
        <f t="shared" si="9"/>
        <v>149.76</v>
      </c>
      <c r="N41" s="174">
        <f t="shared" si="10"/>
        <v>160.56</v>
      </c>
      <c r="O41" s="174">
        <f t="shared" si="11"/>
        <v>168.81420000000003</v>
      </c>
      <c r="P41" s="174">
        <f t="shared" si="12"/>
        <v>188.679</v>
      </c>
      <c r="Q41" s="174">
        <f t="shared" si="13"/>
        <v>201.09720000000002</v>
      </c>
      <c r="R41" s="174">
        <f t="shared" si="14"/>
        <v>195.38440000000003</v>
      </c>
      <c r="S41" s="174">
        <f t="shared" si="15"/>
        <v>192</v>
      </c>
      <c r="T41" s="174"/>
      <c r="U41" s="211">
        <f t="shared" si="16"/>
        <v>5.5242390078917521E-2</v>
      </c>
      <c r="V41" s="211">
        <f t="shared" si="16"/>
        <v>7.2115384615384692E-2</v>
      </c>
      <c r="W41" s="211">
        <f t="shared" si="16"/>
        <v>5.1408819133034536E-2</v>
      </c>
      <c r="X41" s="211">
        <f t="shared" si="16"/>
        <v>0.11767256545954055</v>
      </c>
      <c r="Y41" s="211">
        <f t="shared" si="16"/>
        <v>6.5816545561509301E-2</v>
      </c>
      <c r="Z41" s="211">
        <f t="shared" si="16"/>
        <v>-2.8408152873336808E-2</v>
      </c>
      <c r="AA41" s="211">
        <f t="shared" si="16"/>
        <v>-1.7321751378308745E-2</v>
      </c>
      <c r="AB41" s="174"/>
      <c r="AC41" s="233" t="e">
        <f t="shared" si="17"/>
        <v>#DIV/0!</v>
      </c>
      <c r="AD41" s="233" t="e">
        <f t="shared" si="18"/>
        <v>#DIV/0!</v>
      </c>
      <c r="AE41" s="233" t="e">
        <f t="shared" si="19"/>
        <v>#DIV/0!</v>
      </c>
      <c r="AF41" s="233" t="e">
        <f t="shared" si="20"/>
        <v>#DIV/0!</v>
      </c>
      <c r="AG41" s="233">
        <f t="shared" si="21"/>
        <v>4.7011818258220925</v>
      </c>
      <c r="AH41" s="233">
        <f t="shared" si="22"/>
        <v>14.204076436668403</v>
      </c>
      <c r="AI41" s="233">
        <f t="shared" si="23"/>
        <v>-0.72173964076286434</v>
      </c>
    </row>
    <row r="42" spans="2:55" x14ac:dyDescent="0.25">
      <c r="B42" s="63" t="s">
        <v>466</v>
      </c>
      <c r="C42" s="229" t="s">
        <v>467</v>
      </c>
      <c r="D42" s="230">
        <v>702.9</v>
      </c>
      <c r="E42" s="231">
        <v>738.1</v>
      </c>
      <c r="F42" s="231">
        <v>748.8</v>
      </c>
      <c r="G42" s="232">
        <v>695.00400000000002</v>
      </c>
      <c r="H42" s="232">
        <v>697.11500000000001</v>
      </c>
      <c r="I42" s="232">
        <v>746.31</v>
      </c>
      <c r="J42" s="232">
        <v>725.05700000000002</v>
      </c>
      <c r="K42" s="232">
        <v>742.68299999999999</v>
      </c>
      <c r="L42" s="174">
        <f t="shared" si="8"/>
        <v>140.58000000000001</v>
      </c>
      <c r="M42" s="174">
        <f t="shared" si="9"/>
        <v>147.62</v>
      </c>
      <c r="N42" s="174">
        <f t="shared" si="10"/>
        <v>149.76</v>
      </c>
      <c r="O42" s="174">
        <f t="shared" si="11"/>
        <v>139.0008</v>
      </c>
      <c r="P42" s="174">
        <f t="shared" si="12"/>
        <v>139.423</v>
      </c>
      <c r="Q42" s="174">
        <f t="shared" si="13"/>
        <v>149.262</v>
      </c>
      <c r="R42" s="174">
        <f t="shared" si="14"/>
        <v>145.01140000000001</v>
      </c>
      <c r="S42" s="174">
        <f t="shared" si="15"/>
        <v>148.53659999999999</v>
      </c>
      <c r="T42" s="174"/>
      <c r="U42" s="211">
        <f t="shared" si="16"/>
        <v>5.0078247261345792E-2</v>
      </c>
      <c r="V42" s="211">
        <f t="shared" si="16"/>
        <v>1.4496680666576252E-2</v>
      </c>
      <c r="W42" s="211">
        <f t="shared" si="16"/>
        <v>-7.1842948717948676E-2</v>
      </c>
      <c r="X42" s="211">
        <f t="shared" si="16"/>
        <v>3.037392590546268E-3</v>
      </c>
      <c r="Y42" s="211">
        <f t="shared" si="16"/>
        <v>7.0569418245196261E-2</v>
      </c>
      <c r="Z42" s="211">
        <f t="shared" si="16"/>
        <v>-2.8477442349693769E-2</v>
      </c>
      <c r="AA42" s="211">
        <f t="shared" si="16"/>
        <v>2.4309812883676618E-2</v>
      </c>
      <c r="AB42" s="174"/>
      <c r="AC42" s="233" t="e">
        <f t="shared" si="17"/>
        <v>#DIV/0!</v>
      </c>
      <c r="AD42" s="233" t="e">
        <f t="shared" si="18"/>
        <v>#DIV/0!</v>
      </c>
      <c r="AE42" s="233" t="e">
        <f t="shared" si="19"/>
        <v>#DIV/0!</v>
      </c>
      <c r="AF42" s="233" t="e">
        <f t="shared" si="20"/>
        <v>#DIV/0!</v>
      </c>
      <c r="AG42" s="233">
        <f t="shared" si="21"/>
        <v>5.0406727317997326</v>
      </c>
      <c r="AH42" s="233">
        <f t="shared" si="22"/>
        <v>14.238721174846884</v>
      </c>
      <c r="AI42" s="233">
        <f t="shared" si="23"/>
        <v>1.0129088701531923</v>
      </c>
    </row>
    <row r="43" spans="2:55" x14ac:dyDescent="0.25">
      <c r="B43" s="63" t="s">
        <v>470</v>
      </c>
      <c r="C43" s="229" t="s">
        <v>471</v>
      </c>
      <c r="D43" s="230">
        <v>562.29999999999995</v>
      </c>
      <c r="E43" s="231">
        <v>598.70000000000005</v>
      </c>
      <c r="F43" s="231">
        <v>638</v>
      </c>
      <c r="G43" s="232">
        <v>603.33799999999997</v>
      </c>
      <c r="H43" s="232">
        <v>599.17899999999997</v>
      </c>
      <c r="I43" s="232">
        <v>614.31299999999999</v>
      </c>
      <c r="J43" s="232">
        <v>597.62800000000004</v>
      </c>
      <c r="K43" s="232">
        <v>604.322</v>
      </c>
      <c r="L43" s="174">
        <f t="shared" si="8"/>
        <v>112.46</v>
      </c>
      <c r="M43" s="174">
        <f t="shared" si="9"/>
        <v>119.74000000000001</v>
      </c>
      <c r="N43" s="174">
        <f t="shared" si="10"/>
        <v>127.60000000000001</v>
      </c>
      <c r="O43" s="174">
        <f t="shared" si="11"/>
        <v>120.66759999999999</v>
      </c>
      <c r="P43" s="174">
        <f t="shared" si="12"/>
        <v>119.83580000000001</v>
      </c>
      <c r="Q43" s="174">
        <f t="shared" si="13"/>
        <v>122.8626</v>
      </c>
      <c r="R43" s="174">
        <f t="shared" si="14"/>
        <v>119.52560000000001</v>
      </c>
      <c r="S43" s="174">
        <f t="shared" si="15"/>
        <v>120.8644</v>
      </c>
      <c r="T43" s="174"/>
      <c r="U43" s="211">
        <f t="shared" si="16"/>
        <v>6.4734127689845419E-2</v>
      </c>
      <c r="V43" s="211">
        <f t="shared" si="16"/>
        <v>6.5642224820444281E-2</v>
      </c>
      <c r="W43" s="211">
        <f t="shared" si="16"/>
        <v>-5.4329153605015792E-2</v>
      </c>
      <c r="X43" s="211">
        <f t="shared" si="16"/>
        <v>-6.8933168472728968E-3</v>
      </c>
      <c r="Y43" s="211">
        <f t="shared" si="16"/>
        <v>2.5257894552379125E-2</v>
      </c>
      <c r="Z43" s="211">
        <f t="shared" si="16"/>
        <v>-2.7160421478952822E-2</v>
      </c>
      <c r="AA43" s="211">
        <f t="shared" si="16"/>
        <v>1.1200947746758786E-2</v>
      </c>
      <c r="AB43" s="174"/>
      <c r="AC43" s="233" t="e">
        <f t="shared" si="17"/>
        <v>#DIV/0!</v>
      </c>
      <c r="AD43" s="233" t="e">
        <f t="shared" si="18"/>
        <v>#DIV/0!</v>
      </c>
      <c r="AE43" s="233" t="e">
        <f t="shared" si="19"/>
        <v>#DIV/0!</v>
      </c>
      <c r="AF43" s="233" t="e">
        <f t="shared" si="20"/>
        <v>#DIV/0!</v>
      </c>
      <c r="AG43" s="233">
        <f t="shared" si="21"/>
        <v>1.8041353251699375</v>
      </c>
      <c r="AH43" s="233">
        <f t="shared" si="22"/>
        <v>13.580210739476412</v>
      </c>
      <c r="AI43" s="233">
        <f t="shared" si="23"/>
        <v>0.46670615611494942</v>
      </c>
    </row>
    <row r="44" spans="2:55" x14ac:dyDescent="0.25">
      <c r="B44" s="63" t="s">
        <v>472</v>
      </c>
      <c r="C44" s="229" t="s">
        <v>473</v>
      </c>
      <c r="D44" s="230">
        <v>504.7</v>
      </c>
      <c r="E44" s="231">
        <v>539.79999999999995</v>
      </c>
      <c r="F44" s="231">
        <v>546.1</v>
      </c>
      <c r="G44" s="232">
        <v>523.98900000000003</v>
      </c>
      <c r="H44" s="232">
        <v>522.85900000000004</v>
      </c>
      <c r="I44" s="232">
        <v>558.529</v>
      </c>
      <c r="J44" s="232">
        <v>545.09100000000001</v>
      </c>
      <c r="K44" s="232">
        <v>562.17899999999997</v>
      </c>
      <c r="L44" s="174">
        <f t="shared" si="8"/>
        <v>100.94</v>
      </c>
      <c r="M44" s="174">
        <f t="shared" si="9"/>
        <v>107.96</v>
      </c>
      <c r="N44" s="174">
        <f t="shared" si="10"/>
        <v>109.22000000000001</v>
      </c>
      <c r="O44" s="174">
        <f t="shared" si="11"/>
        <v>104.79780000000001</v>
      </c>
      <c r="P44" s="174">
        <f t="shared" si="12"/>
        <v>104.57180000000001</v>
      </c>
      <c r="Q44" s="174">
        <f t="shared" si="13"/>
        <v>111.70580000000001</v>
      </c>
      <c r="R44" s="174">
        <f t="shared" si="14"/>
        <v>109.01820000000001</v>
      </c>
      <c r="S44" s="174">
        <f t="shared" si="15"/>
        <v>112.4358</v>
      </c>
      <c r="T44" s="174"/>
      <c r="U44" s="211">
        <f t="shared" si="16"/>
        <v>6.9546265107984909E-2</v>
      </c>
      <c r="V44" s="211">
        <f t="shared" si="16"/>
        <v>1.1670989255279913E-2</v>
      </c>
      <c r="W44" s="211">
        <f t="shared" si="16"/>
        <v>-4.0488921442959194E-2</v>
      </c>
      <c r="X44" s="211">
        <f t="shared" si="16"/>
        <v>-2.1565338203664492E-3</v>
      </c>
      <c r="Y44" s="211">
        <f t="shared" si="16"/>
        <v>6.8221069160136857E-2</v>
      </c>
      <c r="Z44" s="211">
        <f t="shared" si="16"/>
        <v>-2.4059628058704232E-2</v>
      </c>
      <c r="AA44" s="211">
        <f t="shared" si="16"/>
        <v>3.1348894037876177E-2</v>
      </c>
      <c r="AB44" s="174"/>
      <c r="AC44" s="233" t="e">
        <f t="shared" si="17"/>
        <v>#DIV/0!</v>
      </c>
      <c r="AD44" s="233" t="e">
        <f t="shared" si="18"/>
        <v>#DIV/0!</v>
      </c>
      <c r="AE44" s="233" t="e">
        <f t="shared" si="19"/>
        <v>#DIV/0!</v>
      </c>
      <c r="AF44" s="233" t="e">
        <f t="shared" si="20"/>
        <v>#DIV/0!</v>
      </c>
      <c r="AG44" s="233">
        <f t="shared" si="21"/>
        <v>4.8729335114383465</v>
      </c>
      <c r="AH44" s="233">
        <f t="shared" si="22"/>
        <v>12.029814029352115</v>
      </c>
      <c r="AI44" s="233">
        <f t="shared" si="23"/>
        <v>1.3062039182448406</v>
      </c>
    </row>
    <row r="45" spans="2:55" x14ac:dyDescent="0.25">
      <c r="B45" s="63" t="s">
        <v>468</v>
      </c>
      <c r="C45" s="229" t="s">
        <v>469</v>
      </c>
      <c r="D45" s="230">
        <v>501.3</v>
      </c>
      <c r="E45" s="231">
        <v>514.20000000000005</v>
      </c>
      <c r="F45" s="231">
        <v>535.9</v>
      </c>
      <c r="G45" s="232">
        <v>561.06100000000004</v>
      </c>
      <c r="H45" s="232">
        <v>585.32399999999996</v>
      </c>
      <c r="I45" s="232">
        <v>617.70799999999997</v>
      </c>
      <c r="J45" s="232">
        <v>613.25</v>
      </c>
      <c r="K45" s="232">
        <v>637.17499999999995</v>
      </c>
      <c r="L45" s="174">
        <f t="shared" si="8"/>
        <v>100.26</v>
      </c>
      <c r="M45" s="174">
        <f t="shared" si="9"/>
        <v>102.84000000000002</v>
      </c>
      <c r="N45" s="174">
        <f t="shared" si="10"/>
        <v>107.18</v>
      </c>
      <c r="O45" s="174">
        <f t="shared" si="11"/>
        <v>112.21220000000001</v>
      </c>
      <c r="P45" s="174">
        <f t="shared" si="12"/>
        <v>117.06479999999999</v>
      </c>
      <c r="Q45" s="174">
        <f t="shared" si="13"/>
        <v>123.5416</v>
      </c>
      <c r="R45" s="174">
        <f t="shared" si="14"/>
        <v>122.65</v>
      </c>
      <c r="S45" s="174">
        <f t="shared" si="15"/>
        <v>127.435</v>
      </c>
      <c r="T45" s="174"/>
      <c r="U45" s="211">
        <f t="shared" si="16"/>
        <v>2.5733093955715262E-2</v>
      </c>
      <c r="V45" s="211">
        <f t="shared" si="16"/>
        <v>4.2201478024115016E-2</v>
      </c>
      <c r="W45" s="211">
        <f t="shared" si="16"/>
        <v>4.6950923679791035E-2</v>
      </c>
      <c r="X45" s="211">
        <f t="shared" si="16"/>
        <v>4.3244852164024773E-2</v>
      </c>
      <c r="Y45" s="211">
        <f t="shared" si="16"/>
        <v>5.5326622520176963E-2</v>
      </c>
      <c r="Z45" s="211">
        <f t="shared" si="16"/>
        <v>-7.2170022081630546E-3</v>
      </c>
      <c r="AA45" s="211">
        <f t="shared" si="16"/>
        <v>3.9013452914798179E-2</v>
      </c>
      <c r="AB45" s="174"/>
      <c r="AC45" s="233" t="e">
        <f t="shared" si="17"/>
        <v>#DIV/0!</v>
      </c>
      <c r="AD45" s="233" t="e">
        <f t="shared" si="18"/>
        <v>#DIV/0!</v>
      </c>
      <c r="AE45" s="233" t="e">
        <f t="shared" si="19"/>
        <v>#DIV/0!</v>
      </c>
      <c r="AF45" s="233" t="e">
        <f t="shared" si="20"/>
        <v>#DIV/0!</v>
      </c>
      <c r="AG45" s="233">
        <f t="shared" si="21"/>
        <v>3.9519016085840688</v>
      </c>
      <c r="AH45" s="233">
        <f t="shared" si="22"/>
        <v>3.6085011040815274</v>
      </c>
      <c r="AI45" s="233">
        <f t="shared" si="23"/>
        <v>1.6255605381165907</v>
      </c>
    </row>
    <row r="46" spans="2:55" x14ac:dyDescent="0.25">
      <c r="B46" s="63" t="s">
        <v>474</v>
      </c>
      <c r="C46" s="229" t="s">
        <v>475</v>
      </c>
      <c r="D46" s="230">
        <v>456.8</v>
      </c>
      <c r="E46" s="231">
        <v>480.4</v>
      </c>
      <c r="F46" s="231">
        <v>490.5</v>
      </c>
      <c r="G46" s="232">
        <v>462.22800000000001</v>
      </c>
      <c r="H46" s="232">
        <v>440.52100000000002</v>
      </c>
      <c r="I46" s="232">
        <v>472.113</v>
      </c>
      <c r="J46" s="232">
        <v>457.50900000000001</v>
      </c>
      <c r="K46" s="232">
        <v>462.072</v>
      </c>
      <c r="L46" s="174">
        <f t="shared" si="8"/>
        <v>91.360000000000014</v>
      </c>
      <c r="M46" s="174">
        <f t="shared" si="9"/>
        <v>96.08</v>
      </c>
      <c r="N46" s="174">
        <f t="shared" si="10"/>
        <v>98.100000000000009</v>
      </c>
      <c r="O46" s="174">
        <f t="shared" si="11"/>
        <v>92.445600000000013</v>
      </c>
      <c r="P46" s="174">
        <f t="shared" si="12"/>
        <v>88.104200000000006</v>
      </c>
      <c r="Q46" s="174">
        <f t="shared" si="13"/>
        <v>94.422600000000003</v>
      </c>
      <c r="R46" s="174">
        <f t="shared" si="14"/>
        <v>91.501800000000003</v>
      </c>
      <c r="S46" s="174">
        <f t="shared" si="15"/>
        <v>92.414400000000001</v>
      </c>
      <c r="T46" s="174"/>
      <c r="U46" s="211">
        <f t="shared" si="16"/>
        <v>5.1663747810857967E-2</v>
      </c>
      <c r="V46" s="211">
        <f t="shared" si="16"/>
        <v>2.1024146544546318E-2</v>
      </c>
      <c r="W46" s="211">
        <f t="shared" si="16"/>
        <v>-5.7639143730886799E-2</v>
      </c>
      <c r="X46" s="211">
        <f t="shared" si="16"/>
        <v>-4.6961672594477255E-2</v>
      </c>
      <c r="Y46" s="211">
        <f t="shared" si="16"/>
        <v>7.171508282238527E-2</v>
      </c>
      <c r="Z46" s="211">
        <f t="shared" si="16"/>
        <v>-3.0933272330988554E-2</v>
      </c>
      <c r="AA46" s="211">
        <f t="shared" si="16"/>
        <v>9.9735742903418034E-3</v>
      </c>
      <c r="AB46" s="174"/>
      <c r="AC46" s="233" t="e">
        <f t="shared" si="17"/>
        <v>#DIV/0!</v>
      </c>
      <c r="AD46" s="233" t="e">
        <f t="shared" si="18"/>
        <v>#DIV/0!</v>
      </c>
      <c r="AE46" s="233" t="e">
        <f t="shared" si="19"/>
        <v>#DIV/0!</v>
      </c>
      <c r="AF46" s="233" t="e">
        <f t="shared" si="20"/>
        <v>#DIV/0!</v>
      </c>
      <c r="AG46" s="233">
        <f t="shared" si="21"/>
        <v>5.1225059158846618</v>
      </c>
      <c r="AH46" s="233">
        <f t="shared" si="22"/>
        <v>15.466636165494277</v>
      </c>
      <c r="AI46" s="233">
        <f t="shared" si="23"/>
        <v>0.41556559543090849</v>
      </c>
    </row>
    <row r="47" spans="2:55" x14ac:dyDescent="0.25">
      <c r="B47" s="63" t="s">
        <v>476</v>
      </c>
      <c r="C47" s="229" t="s">
        <v>477</v>
      </c>
      <c r="D47" s="230">
        <v>410.7</v>
      </c>
      <c r="E47" s="231">
        <v>406.7</v>
      </c>
      <c r="F47" s="231">
        <v>418.2</v>
      </c>
      <c r="G47" s="232">
        <v>430.74900000000002</v>
      </c>
      <c r="H47" s="232">
        <v>415.84100000000001</v>
      </c>
      <c r="I47" s="232">
        <v>435.70499999999998</v>
      </c>
      <c r="J47" s="232">
        <v>427.12400000000002</v>
      </c>
      <c r="K47" s="232">
        <v>447.59399999999999</v>
      </c>
      <c r="L47" s="174">
        <f t="shared" si="8"/>
        <v>82.14</v>
      </c>
      <c r="M47" s="174">
        <f t="shared" si="9"/>
        <v>81.34</v>
      </c>
      <c r="N47" s="174">
        <f t="shared" si="10"/>
        <v>83.64</v>
      </c>
      <c r="O47" s="174">
        <f t="shared" si="11"/>
        <v>86.149800000000013</v>
      </c>
      <c r="P47" s="174">
        <f t="shared" si="12"/>
        <v>83.168200000000013</v>
      </c>
      <c r="Q47" s="174">
        <f t="shared" si="13"/>
        <v>87.141000000000005</v>
      </c>
      <c r="R47" s="174">
        <f t="shared" si="14"/>
        <v>85.424800000000005</v>
      </c>
      <c r="S47" s="174">
        <f t="shared" si="15"/>
        <v>89.518799999999999</v>
      </c>
      <c r="T47" s="174"/>
      <c r="U47" s="211">
        <f t="shared" si="16"/>
        <v>-9.7394691989286242E-3</v>
      </c>
      <c r="V47" s="211">
        <f t="shared" si="16"/>
        <v>2.8276370789279533E-2</v>
      </c>
      <c r="W47" s="211">
        <f t="shared" si="16"/>
        <v>3.0007173601147928E-2</v>
      </c>
      <c r="X47" s="211">
        <f t="shared" si="16"/>
        <v>-3.460948255248416E-2</v>
      </c>
      <c r="Y47" s="211">
        <f t="shared" si="16"/>
        <v>4.7768257579218883E-2</v>
      </c>
      <c r="Z47" s="211">
        <f t="shared" si="16"/>
        <v>-1.9694518079893513E-2</v>
      </c>
      <c r="AA47" s="211">
        <f t="shared" si="16"/>
        <v>4.7925192684091671E-2</v>
      </c>
      <c r="AB47" s="174"/>
      <c r="AC47" s="233" t="e">
        <f t="shared" si="17"/>
        <v>#DIV/0!</v>
      </c>
      <c r="AD47" s="233" t="e">
        <f t="shared" si="18"/>
        <v>#DIV/0!</v>
      </c>
      <c r="AE47" s="233" t="e">
        <f t="shared" si="19"/>
        <v>#DIV/0!</v>
      </c>
      <c r="AF47" s="233" t="e">
        <f t="shared" si="20"/>
        <v>#DIV/0!</v>
      </c>
      <c r="AG47" s="233">
        <f t="shared" si="21"/>
        <v>3.4120183985156345</v>
      </c>
      <c r="AH47" s="233">
        <f t="shared" si="22"/>
        <v>9.8472590399467563</v>
      </c>
      <c r="AI47" s="233">
        <f t="shared" si="23"/>
        <v>1.9968830285038195</v>
      </c>
    </row>
    <row r="48" spans="2:55" x14ac:dyDescent="0.25">
      <c r="B48" s="63" t="s">
        <v>480</v>
      </c>
      <c r="C48" s="229" t="s">
        <v>445</v>
      </c>
      <c r="D48" s="230">
        <v>374.3</v>
      </c>
      <c r="E48" s="231">
        <v>368</v>
      </c>
      <c r="F48" s="231">
        <v>330</v>
      </c>
      <c r="G48" s="232">
        <v>268.375</v>
      </c>
      <c r="H48" s="232">
        <v>312.29300000000001</v>
      </c>
      <c r="I48" s="232">
        <v>312.31200000000001</v>
      </c>
      <c r="J48" s="232">
        <v>294.255</v>
      </c>
      <c r="K48" s="232">
        <v>327.34100000000001</v>
      </c>
      <c r="L48" s="174">
        <f t="shared" si="8"/>
        <v>74.86</v>
      </c>
      <c r="M48" s="174">
        <f t="shared" si="9"/>
        <v>73.600000000000009</v>
      </c>
      <c r="N48" s="174">
        <f t="shared" si="10"/>
        <v>66</v>
      </c>
      <c r="O48" s="174">
        <f t="shared" si="11"/>
        <v>53.675000000000004</v>
      </c>
      <c r="P48" s="174">
        <f t="shared" si="12"/>
        <v>62.458600000000004</v>
      </c>
      <c r="Q48" s="174">
        <f t="shared" si="13"/>
        <v>62.462400000000002</v>
      </c>
      <c r="R48" s="174">
        <f t="shared" si="14"/>
        <v>58.850999999999999</v>
      </c>
      <c r="S48" s="174">
        <f t="shared" si="15"/>
        <v>65.46820000000001</v>
      </c>
      <c r="T48" s="174"/>
      <c r="U48" s="211">
        <f t="shared" si="16"/>
        <v>-1.6831418648143078E-2</v>
      </c>
      <c r="V48" s="211">
        <f t="shared" si="16"/>
        <v>-0.10326086956521749</v>
      </c>
      <c r="W48" s="211">
        <f t="shared" si="16"/>
        <v>-0.18674242424242418</v>
      </c>
      <c r="X48" s="211">
        <f t="shared" si="16"/>
        <v>0.16364415463437354</v>
      </c>
      <c r="Y48" s="211">
        <f t="shared" si="16"/>
        <v>6.0840300615099423E-5</v>
      </c>
      <c r="Z48" s="211">
        <f t="shared" si="16"/>
        <v>-5.7817182817182865E-2</v>
      </c>
      <c r="AA48" s="211">
        <f t="shared" si="16"/>
        <v>0.11243989057110348</v>
      </c>
      <c r="AB48" s="174"/>
      <c r="AC48" s="233" t="e">
        <f t="shared" si="17"/>
        <v>#DIV/0!</v>
      </c>
      <c r="AD48" s="233" t="e">
        <f t="shared" si="18"/>
        <v>#DIV/0!</v>
      </c>
      <c r="AE48" s="233" t="e">
        <f t="shared" si="19"/>
        <v>#DIV/0!</v>
      </c>
      <c r="AF48" s="233" t="e">
        <f t="shared" si="20"/>
        <v>#DIV/0!</v>
      </c>
      <c r="AG48" s="233">
        <f t="shared" si="21"/>
        <v>4.3457357582213875E-3</v>
      </c>
      <c r="AH48" s="233">
        <f t="shared" si="22"/>
        <v>28.90859140859143</v>
      </c>
      <c r="AI48" s="233">
        <f t="shared" si="23"/>
        <v>4.6849954404626448</v>
      </c>
    </row>
    <row r="49" spans="2:35" x14ac:dyDescent="0.25">
      <c r="B49" s="63" t="s">
        <v>481</v>
      </c>
      <c r="C49" s="229" t="s">
        <v>482</v>
      </c>
      <c r="D49" s="230">
        <v>287.39999999999998</v>
      </c>
      <c r="E49" s="231">
        <v>274.60000000000002</v>
      </c>
      <c r="F49" s="231">
        <v>280.89999999999998</v>
      </c>
      <c r="G49" s="232">
        <v>263.48899999999998</v>
      </c>
      <c r="H49" s="232">
        <v>265.50099999999998</v>
      </c>
      <c r="I49" s="232">
        <v>289.40899999999999</v>
      </c>
      <c r="J49" s="232">
        <v>295.28899999999999</v>
      </c>
      <c r="K49" s="232">
        <v>318.84399999999999</v>
      </c>
      <c r="L49" s="174">
        <f t="shared" si="8"/>
        <v>57.48</v>
      </c>
      <c r="M49" s="174">
        <f t="shared" si="9"/>
        <v>54.920000000000009</v>
      </c>
      <c r="N49" s="174">
        <f t="shared" si="10"/>
        <v>56.18</v>
      </c>
      <c r="O49" s="174">
        <f t="shared" si="11"/>
        <v>52.697800000000001</v>
      </c>
      <c r="P49" s="174">
        <f t="shared" si="12"/>
        <v>53.100200000000001</v>
      </c>
      <c r="Q49" s="174">
        <f t="shared" si="13"/>
        <v>57.881799999999998</v>
      </c>
      <c r="R49" s="174">
        <f t="shared" si="14"/>
        <v>59.0578</v>
      </c>
      <c r="S49" s="174">
        <f t="shared" si="15"/>
        <v>63.768799999999999</v>
      </c>
      <c r="T49" s="174"/>
      <c r="U49" s="211">
        <f t="shared" si="16"/>
        <v>-4.4537230340987964E-2</v>
      </c>
      <c r="V49" s="211">
        <f t="shared" si="16"/>
        <v>2.2942461762563558E-2</v>
      </c>
      <c r="W49" s="211">
        <f t="shared" si="16"/>
        <v>-6.1982912068351707E-2</v>
      </c>
      <c r="X49" s="211">
        <f t="shared" si="16"/>
        <v>7.6359923943694064E-3</v>
      </c>
      <c r="Y49" s="211">
        <f t="shared" si="16"/>
        <v>9.0048625052259634E-2</v>
      </c>
      <c r="Z49" s="211">
        <f t="shared" si="16"/>
        <v>2.0317267258447423E-2</v>
      </c>
      <c r="AA49" s="211">
        <f t="shared" si="16"/>
        <v>7.9769310743034769E-2</v>
      </c>
      <c r="AB49" s="174"/>
      <c r="AC49" s="233" t="e">
        <f t="shared" si="17"/>
        <v>#DIV/0!</v>
      </c>
      <c r="AD49" s="233" t="e">
        <f t="shared" si="18"/>
        <v>#DIV/0!</v>
      </c>
      <c r="AE49" s="233" t="e">
        <f t="shared" si="19"/>
        <v>#DIV/0!</v>
      </c>
      <c r="AF49" s="233" t="e">
        <f t="shared" si="20"/>
        <v>#DIV/0!</v>
      </c>
      <c r="AG49" s="233">
        <f t="shared" si="21"/>
        <v>6.4320446465899739</v>
      </c>
      <c r="AH49" s="233">
        <f t="shared" si="22"/>
        <v>-10.158633629223711</v>
      </c>
      <c r="AI49" s="233">
        <f t="shared" si="23"/>
        <v>3.323721280959782</v>
      </c>
    </row>
    <row r="50" spans="2:35" x14ac:dyDescent="0.25">
      <c r="B50" s="63" t="s">
        <v>489</v>
      </c>
      <c r="C50" s="229" t="s">
        <v>490</v>
      </c>
      <c r="D50" s="230">
        <v>280.8</v>
      </c>
      <c r="E50" s="231">
        <v>276.2</v>
      </c>
      <c r="F50" s="231">
        <v>282</v>
      </c>
      <c r="G50" s="232">
        <v>236.398</v>
      </c>
      <c r="H50" s="232">
        <v>249.608</v>
      </c>
      <c r="I50" s="232">
        <v>257.93200000000002</v>
      </c>
      <c r="J50" s="232">
        <v>260.70699999999999</v>
      </c>
      <c r="K50" s="232">
        <v>270.60899999999998</v>
      </c>
      <c r="L50" s="174">
        <f t="shared" si="8"/>
        <v>56.160000000000004</v>
      </c>
      <c r="M50" s="174">
        <f t="shared" si="9"/>
        <v>55.24</v>
      </c>
      <c r="N50" s="174">
        <f t="shared" si="10"/>
        <v>56.400000000000006</v>
      </c>
      <c r="O50" s="174">
        <f t="shared" si="11"/>
        <v>47.279600000000002</v>
      </c>
      <c r="P50" s="174">
        <f t="shared" si="12"/>
        <v>49.921600000000005</v>
      </c>
      <c r="Q50" s="174">
        <f t="shared" si="13"/>
        <v>51.586400000000005</v>
      </c>
      <c r="R50" s="174">
        <f t="shared" si="14"/>
        <v>52.141400000000004</v>
      </c>
      <c r="S50" s="174">
        <f t="shared" si="15"/>
        <v>54.1218</v>
      </c>
      <c r="T50" s="174"/>
      <c r="U50" s="211">
        <f t="shared" si="16"/>
        <v>-1.6381766381766413E-2</v>
      </c>
      <c r="V50" s="211">
        <f t="shared" si="16"/>
        <v>2.0999275887038444E-2</v>
      </c>
      <c r="W50" s="211">
        <f t="shared" si="16"/>
        <v>-0.16170921985815609</v>
      </c>
      <c r="X50" s="211">
        <f t="shared" si="16"/>
        <v>5.5880337397101562E-2</v>
      </c>
      <c r="Y50" s="211">
        <f t="shared" si="16"/>
        <v>3.3348290118906436E-2</v>
      </c>
      <c r="Z50" s="211">
        <f t="shared" si="16"/>
        <v>1.0758649566552418E-2</v>
      </c>
      <c r="AA50" s="211">
        <f t="shared" si="16"/>
        <v>3.7981335368823928E-2</v>
      </c>
      <c r="AB50" s="174"/>
      <c r="AC50" s="233" t="e">
        <f t="shared" si="17"/>
        <v>#DIV/0!</v>
      </c>
      <c r="AD50" s="233" t="e">
        <f t="shared" si="18"/>
        <v>#DIV/0!</v>
      </c>
      <c r="AE50" s="233" t="e">
        <f t="shared" si="19"/>
        <v>#DIV/0!</v>
      </c>
      <c r="AF50" s="233" t="e">
        <f t="shared" si="20"/>
        <v>#DIV/0!</v>
      </c>
      <c r="AG50" s="233">
        <f t="shared" si="21"/>
        <v>2.3820207227790311</v>
      </c>
      <c r="AH50" s="233">
        <f t="shared" si="22"/>
        <v>-5.3793247832762088</v>
      </c>
      <c r="AI50" s="233">
        <f t="shared" si="23"/>
        <v>1.5825556403676637</v>
      </c>
    </row>
    <row r="51" spans="2:35" x14ac:dyDescent="0.25">
      <c r="B51" s="63" t="s">
        <v>478</v>
      </c>
      <c r="C51" s="229" t="s">
        <v>479</v>
      </c>
      <c r="D51" s="230">
        <v>254.3</v>
      </c>
      <c r="E51" s="231">
        <v>369.4</v>
      </c>
      <c r="F51" s="231">
        <v>386.6</v>
      </c>
      <c r="G51" s="232">
        <v>397.62200000000001</v>
      </c>
      <c r="H51" s="232">
        <v>416.40499999999997</v>
      </c>
      <c r="I51" s="232">
        <v>368.30700000000002</v>
      </c>
      <c r="J51" s="232">
        <v>352.24799999999999</v>
      </c>
      <c r="K51" s="232">
        <v>368.56700000000001</v>
      </c>
      <c r="L51" s="174">
        <f t="shared" si="8"/>
        <v>50.860000000000007</v>
      </c>
      <c r="M51" s="174">
        <f t="shared" si="9"/>
        <v>73.88</v>
      </c>
      <c r="N51" s="174">
        <f t="shared" si="10"/>
        <v>77.320000000000007</v>
      </c>
      <c r="O51" s="174">
        <f t="shared" si="11"/>
        <v>79.524400000000014</v>
      </c>
      <c r="P51" s="174">
        <f t="shared" si="12"/>
        <v>83.281000000000006</v>
      </c>
      <c r="Q51" s="174">
        <f t="shared" si="13"/>
        <v>73.6614</v>
      </c>
      <c r="R51" s="174">
        <f t="shared" si="14"/>
        <v>70.449600000000004</v>
      </c>
      <c r="S51" s="174">
        <f t="shared" si="15"/>
        <v>73.713400000000007</v>
      </c>
      <c r="T51" s="174"/>
      <c r="U51" s="211">
        <f t="shared" si="16"/>
        <v>0.45261502162799816</v>
      </c>
      <c r="V51" s="211">
        <f t="shared" si="16"/>
        <v>4.6561992420140932E-2</v>
      </c>
      <c r="W51" s="211">
        <f t="shared" si="16"/>
        <v>2.8510087946197707E-2</v>
      </c>
      <c r="X51" s="211">
        <f t="shared" si="16"/>
        <v>4.723833188304459E-2</v>
      </c>
      <c r="Y51" s="211">
        <f t="shared" si="16"/>
        <v>-0.11550773886000414</v>
      </c>
      <c r="Z51" s="211">
        <f t="shared" si="16"/>
        <v>-4.3602212284860137E-2</v>
      </c>
      <c r="AA51" s="211">
        <f t="shared" si="16"/>
        <v>4.6328155163407644E-2</v>
      </c>
      <c r="AB51" s="174"/>
      <c r="AC51" s="233" t="e">
        <f t="shared" si="17"/>
        <v>#DIV/0!</v>
      </c>
      <c r="AD51" s="233" t="e">
        <f t="shared" si="18"/>
        <v>#DIV/0!</v>
      </c>
      <c r="AE51" s="233" t="e">
        <f t="shared" si="19"/>
        <v>#DIV/0!</v>
      </c>
      <c r="AF51" s="233" t="e">
        <f t="shared" si="20"/>
        <v>#DIV/0!</v>
      </c>
      <c r="AG51" s="233">
        <f t="shared" si="21"/>
        <v>-8.2505527757145813</v>
      </c>
      <c r="AH51" s="233">
        <f t="shared" si="22"/>
        <v>21.801106142430069</v>
      </c>
      <c r="AI51" s="233">
        <f t="shared" si="23"/>
        <v>1.9303397984753186</v>
      </c>
    </row>
    <row r="52" spans="2:35" x14ac:dyDescent="0.25">
      <c r="B52" s="63" t="s">
        <v>483</v>
      </c>
      <c r="C52" s="229" t="s">
        <v>484</v>
      </c>
      <c r="D52" s="230">
        <v>248.3</v>
      </c>
      <c r="E52" s="231">
        <v>263.10000000000002</v>
      </c>
      <c r="F52" s="231">
        <v>250.3</v>
      </c>
      <c r="G52" s="232">
        <v>268.46100000000001</v>
      </c>
      <c r="H52" s="232">
        <v>273.08300000000003</v>
      </c>
      <c r="I52" s="232">
        <v>278.58699999999999</v>
      </c>
      <c r="J52" s="232">
        <v>282.702</v>
      </c>
      <c r="K52" s="232">
        <v>294.30500000000001</v>
      </c>
      <c r="L52" s="174">
        <f t="shared" si="8"/>
        <v>49.660000000000004</v>
      </c>
      <c r="M52" s="174">
        <f t="shared" si="9"/>
        <v>52.620000000000005</v>
      </c>
      <c r="N52" s="174">
        <f t="shared" si="10"/>
        <v>50.06</v>
      </c>
      <c r="O52" s="174">
        <f t="shared" si="11"/>
        <v>53.692200000000007</v>
      </c>
      <c r="P52" s="174">
        <f t="shared" si="12"/>
        <v>54.616600000000005</v>
      </c>
      <c r="Q52" s="174">
        <f t="shared" si="13"/>
        <v>55.717399999999998</v>
      </c>
      <c r="R52" s="174">
        <f t="shared" si="14"/>
        <v>56.540400000000005</v>
      </c>
      <c r="S52" s="174">
        <f t="shared" si="15"/>
        <v>58.861000000000004</v>
      </c>
      <c r="T52" s="174"/>
      <c r="U52" s="211">
        <f t="shared" si="16"/>
        <v>5.9605316149818781E-2</v>
      </c>
      <c r="V52" s="211">
        <f t="shared" si="16"/>
        <v>-4.8650703154694074E-2</v>
      </c>
      <c r="W52" s="211">
        <f t="shared" si="16"/>
        <v>7.2556931681981712E-2</v>
      </c>
      <c r="X52" s="211">
        <f t="shared" si="16"/>
        <v>1.7216653443144412E-2</v>
      </c>
      <c r="Y52" s="211">
        <f t="shared" si="16"/>
        <v>2.0155044437039148E-2</v>
      </c>
      <c r="Z52" s="211">
        <f t="shared" si="16"/>
        <v>1.4770969212490308E-2</v>
      </c>
      <c r="AA52" s="211">
        <f t="shared" si="16"/>
        <v>4.1043218654271969E-2</v>
      </c>
      <c r="AB52" s="174"/>
      <c r="AC52" s="233" t="e">
        <f t="shared" si="17"/>
        <v>#DIV/0!</v>
      </c>
      <c r="AD52" s="233" t="e">
        <f t="shared" si="18"/>
        <v>#DIV/0!</v>
      </c>
      <c r="AE52" s="233" t="e">
        <f t="shared" si="19"/>
        <v>#DIV/0!</v>
      </c>
      <c r="AF52" s="233" t="e">
        <f t="shared" si="20"/>
        <v>#DIV/0!</v>
      </c>
      <c r="AG52" s="233">
        <f t="shared" si="21"/>
        <v>1.439646031217082</v>
      </c>
      <c r="AH52" s="233">
        <f t="shared" si="22"/>
        <v>-7.3854846062451545</v>
      </c>
      <c r="AI52" s="233">
        <f t="shared" si="23"/>
        <v>1.7101341105946652</v>
      </c>
    </row>
    <row r="53" spans="2:35" x14ac:dyDescent="0.25">
      <c r="B53" s="63" t="s">
        <v>485</v>
      </c>
      <c r="C53" s="229" t="s">
        <v>486</v>
      </c>
      <c r="D53" s="230">
        <v>244.3</v>
      </c>
      <c r="E53" s="231">
        <v>248</v>
      </c>
      <c r="F53" s="231">
        <v>240.2</v>
      </c>
      <c r="G53" s="232">
        <v>250.79599999999999</v>
      </c>
      <c r="H53" s="232">
        <v>263.81700000000001</v>
      </c>
      <c r="I53" s="232">
        <v>278.16300000000001</v>
      </c>
      <c r="J53" s="232">
        <v>283.21699999999998</v>
      </c>
      <c r="K53" s="232">
        <v>294.15300000000002</v>
      </c>
      <c r="L53" s="174">
        <f t="shared" si="8"/>
        <v>48.860000000000007</v>
      </c>
      <c r="M53" s="174">
        <f t="shared" si="9"/>
        <v>49.6</v>
      </c>
      <c r="N53" s="174">
        <f t="shared" si="10"/>
        <v>48.04</v>
      </c>
      <c r="O53" s="174">
        <f t="shared" si="11"/>
        <v>50.159199999999998</v>
      </c>
      <c r="P53" s="174">
        <f t="shared" si="12"/>
        <v>52.763400000000004</v>
      </c>
      <c r="Q53" s="174">
        <f t="shared" si="13"/>
        <v>55.632600000000004</v>
      </c>
      <c r="R53" s="174">
        <f t="shared" si="14"/>
        <v>56.6434</v>
      </c>
      <c r="S53" s="174">
        <f t="shared" si="15"/>
        <v>58.830600000000004</v>
      </c>
      <c r="T53" s="174"/>
      <c r="U53" s="211">
        <f t="shared" si="16"/>
        <v>1.5145313139582374E-2</v>
      </c>
      <c r="V53" s="211">
        <f t="shared" si="16"/>
        <v>-3.1451612903225852E-2</v>
      </c>
      <c r="W53" s="211">
        <f t="shared" si="16"/>
        <v>4.4113238967527051E-2</v>
      </c>
      <c r="X53" s="211">
        <f t="shared" si="16"/>
        <v>5.1918690888212049E-2</v>
      </c>
      <c r="Y53" s="211">
        <f t="shared" si="16"/>
        <v>5.4378603350049445E-2</v>
      </c>
      <c r="Z53" s="211">
        <f t="shared" si="16"/>
        <v>1.8169202949349771E-2</v>
      </c>
      <c r="AA53" s="211">
        <f t="shared" si="16"/>
        <v>3.8613501308184257E-2</v>
      </c>
      <c r="AB53" s="174"/>
      <c r="AC53" s="233" t="e">
        <f t="shared" si="17"/>
        <v>#DIV/0!</v>
      </c>
      <c r="AD53" s="233" t="e">
        <f t="shared" si="18"/>
        <v>#DIV/0!</v>
      </c>
      <c r="AE53" s="233" t="e">
        <f t="shared" si="19"/>
        <v>#DIV/0!</v>
      </c>
      <c r="AF53" s="233" t="e">
        <f t="shared" si="20"/>
        <v>#DIV/0!</v>
      </c>
      <c r="AG53" s="233">
        <f t="shared" si="21"/>
        <v>3.8841859535749603</v>
      </c>
      <c r="AH53" s="233">
        <f t="shared" si="22"/>
        <v>-9.0846014746748853</v>
      </c>
      <c r="AI53" s="233">
        <f t="shared" si="23"/>
        <v>1.6088958878410107</v>
      </c>
    </row>
    <row r="54" spans="2:35" x14ac:dyDescent="0.25">
      <c r="B54" s="63" t="s">
        <v>497</v>
      </c>
      <c r="C54" s="229" t="s">
        <v>498</v>
      </c>
      <c r="D54" s="230">
        <v>223.4</v>
      </c>
      <c r="E54" s="231">
        <v>231.2</v>
      </c>
      <c r="F54" s="231">
        <v>223.8</v>
      </c>
      <c r="G54" s="232">
        <v>193.57400000000001</v>
      </c>
      <c r="H54" s="232">
        <v>207.68100000000001</v>
      </c>
      <c r="I54" s="232">
        <v>220.38</v>
      </c>
      <c r="J54" s="232">
        <v>204.38499999999999</v>
      </c>
      <c r="K54" s="232">
        <v>205.982</v>
      </c>
      <c r="L54" s="174">
        <f t="shared" si="8"/>
        <v>44.680000000000007</v>
      </c>
      <c r="M54" s="174">
        <f t="shared" si="9"/>
        <v>46.24</v>
      </c>
      <c r="N54" s="174">
        <f t="shared" si="10"/>
        <v>44.760000000000005</v>
      </c>
      <c r="O54" s="174">
        <f t="shared" si="11"/>
        <v>38.714800000000004</v>
      </c>
      <c r="P54" s="174">
        <f t="shared" si="12"/>
        <v>41.536200000000008</v>
      </c>
      <c r="Q54" s="174">
        <f t="shared" si="13"/>
        <v>44.076000000000001</v>
      </c>
      <c r="R54" s="174">
        <f t="shared" si="14"/>
        <v>40.877000000000002</v>
      </c>
      <c r="S54" s="174">
        <f t="shared" si="15"/>
        <v>41.196400000000004</v>
      </c>
      <c r="T54" s="174"/>
      <c r="U54" s="211">
        <f t="shared" si="16"/>
        <v>3.4914950760966762E-2</v>
      </c>
      <c r="V54" s="211">
        <f t="shared" si="16"/>
        <v>-3.2006920415224842E-2</v>
      </c>
      <c r="W54" s="211">
        <f t="shared" si="16"/>
        <v>-0.13505808757819482</v>
      </c>
      <c r="X54" s="211">
        <f t="shared" si="16"/>
        <v>7.2876522673499644E-2</v>
      </c>
      <c r="Y54" s="211">
        <f t="shared" si="16"/>
        <v>6.1146662429398743E-2</v>
      </c>
      <c r="Z54" s="211">
        <f t="shared" si="16"/>
        <v>-7.2579181413921362E-2</v>
      </c>
      <c r="AA54" s="211">
        <f t="shared" si="16"/>
        <v>7.8136849573109974E-3</v>
      </c>
      <c r="AB54" s="174"/>
      <c r="AC54" s="233" t="e">
        <f t="shared" si="17"/>
        <v>#DIV/0!</v>
      </c>
      <c r="AD54" s="233" t="e">
        <f t="shared" si="18"/>
        <v>#DIV/0!</v>
      </c>
      <c r="AE54" s="233" t="e">
        <f t="shared" si="19"/>
        <v>#DIV/0!</v>
      </c>
      <c r="AF54" s="233" t="e">
        <f t="shared" si="20"/>
        <v>#DIV/0!</v>
      </c>
      <c r="AG54" s="233">
        <f t="shared" si="21"/>
        <v>4.3676187449570527</v>
      </c>
      <c r="AH54" s="233">
        <f t="shared" si="22"/>
        <v>36.289590706960681</v>
      </c>
      <c r="AI54" s="233">
        <f t="shared" si="23"/>
        <v>0.32557020655462487</v>
      </c>
    </row>
    <row r="55" spans="2:35" x14ac:dyDescent="0.25">
      <c r="B55" s="63" t="s">
        <v>491</v>
      </c>
      <c r="C55" s="229" t="s">
        <v>492</v>
      </c>
      <c r="D55" s="230">
        <v>221.7</v>
      </c>
      <c r="E55" s="231">
        <v>234</v>
      </c>
      <c r="F55" s="231">
        <v>242.6</v>
      </c>
      <c r="G55" s="232">
        <v>215.59399999999999</v>
      </c>
      <c r="H55" s="232">
        <v>239.39500000000001</v>
      </c>
      <c r="I55" s="232">
        <v>265.85300000000001</v>
      </c>
      <c r="J55" s="232">
        <v>253.55799999999999</v>
      </c>
      <c r="K55" s="232">
        <v>264.37200000000001</v>
      </c>
      <c r="L55" s="174">
        <f t="shared" si="8"/>
        <v>44.34</v>
      </c>
      <c r="M55" s="174">
        <f t="shared" si="9"/>
        <v>46.800000000000004</v>
      </c>
      <c r="N55" s="174">
        <f t="shared" si="10"/>
        <v>48.52</v>
      </c>
      <c r="O55" s="174">
        <f t="shared" si="11"/>
        <v>43.1188</v>
      </c>
      <c r="P55" s="174">
        <f t="shared" si="12"/>
        <v>47.879000000000005</v>
      </c>
      <c r="Q55" s="174">
        <f t="shared" si="13"/>
        <v>53.170600000000007</v>
      </c>
      <c r="R55" s="174">
        <f t="shared" si="14"/>
        <v>50.711600000000004</v>
      </c>
      <c r="S55" s="174">
        <f t="shared" si="15"/>
        <v>52.874400000000009</v>
      </c>
      <c r="T55" s="174"/>
      <c r="U55" s="211">
        <f t="shared" si="16"/>
        <v>5.5480378890392437E-2</v>
      </c>
      <c r="V55" s="211">
        <f t="shared" si="16"/>
        <v>3.6752136752136726E-2</v>
      </c>
      <c r="W55" s="211">
        <f t="shared" si="16"/>
        <v>-0.11131904369332239</v>
      </c>
      <c r="X55" s="211">
        <f t="shared" si="16"/>
        <v>0.11039732089019186</v>
      </c>
      <c r="Y55" s="211">
        <f t="shared" si="16"/>
        <v>0.11052026984690579</v>
      </c>
      <c r="Z55" s="211">
        <f t="shared" si="16"/>
        <v>-4.6247362264108416E-2</v>
      </c>
      <c r="AA55" s="211">
        <f t="shared" si="16"/>
        <v>4.2649019159324578E-2</v>
      </c>
      <c r="AB55" s="174"/>
      <c r="AC55" s="233" t="e">
        <f t="shared" si="17"/>
        <v>#DIV/0!</v>
      </c>
      <c r="AD55" s="233" t="e">
        <f t="shared" si="18"/>
        <v>#DIV/0!</v>
      </c>
      <c r="AE55" s="233" t="e">
        <f t="shared" si="19"/>
        <v>#DIV/0!</v>
      </c>
      <c r="AF55" s="233" t="e">
        <f t="shared" si="20"/>
        <v>#DIV/0!</v>
      </c>
      <c r="AG55" s="233">
        <f t="shared" si="21"/>
        <v>7.8943049890646986</v>
      </c>
      <c r="AH55" s="233">
        <f t="shared" si="22"/>
        <v>23.123681132054209</v>
      </c>
      <c r="AI55" s="233">
        <f t="shared" si="23"/>
        <v>1.7770424649718575</v>
      </c>
    </row>
    <row r="56" spans="2:35" x14ac:dyDescent="0.25">
      <c r="B56" s="63" t="s">
        <v>487</v>
      </c>
      <c r="C56" s="229" t="s">
        <v>488</v>
      </c>
      <c r="D56" s="230">
        <v>208.7</v>
      </c>
      <c r="E56" s="231">
        <v>220</v>
      </c>
      <c r="F56" s="231">
        <v>208.6</v>
      </c>
      <c r="G56" s="232">
        <v>192.541</v>
      </c>
      <c r="H56" s="232">
        <v>272.70100000000002</v>
      </c>
      <c r="I56" s="232">
        <v>299.22399999999999</v>
      </c>
      <c r="J56" s="232">
        <v>304.04199999999997</v>
      </c>
      <c r="K56" s="232">
        <v>285</v>
      </c>
      <c r="L56" s="174">
        <f t="shared" si="8"/>
        <v>41.74</v>
      </c>
      <c r="M56" s="174">
        <f t="shared" si="9"/>
        <v>44</v>
      </c>
      <c r="N56" s="174">
        <f t="shared" si="10"/>
        <v>41.72</v>
      </c>
      <c r="O56" s="174">
        <f t="shared" si="11"/>
        <v>38.508200000000002</v>
      </c>
      <c r="P56" s="174">
        <f t="shared" si="12"/>
        <v>54.540200000000006</v>
      </c>
      <c r="Q56" s="174">
        <f t="shared" si="13"/>
        <v>59.844799999999999</v>
      </c>
      <c r="R56" s="174">
        <f t="shared" si="14"/>
        <v>60.808399999999999</v>
      </c>
      <c r="S56" s="174">
        <f t="shared" si="15"/>
        <v>57</v>
      </c>
      <c r="T56" s="174"/>
      <c r="U56" s="211">
        <f t="shared" si="16"/>
        <v>5.4144705318639144E-2</v>
      </c>
      <c r="V56" s="211">
        <f t="shared" si="16"/>
        <v>-5.1818181818181847E-2</v>
      </c>
      <c r="W56" s="211">
        <f t="shared" si="16"/>
        <v>-7.6984659635666267E-2</v>
      </c>
      <c r="X56" s="211">
        <f t="shared" si="16"/>
        <v>0.41632691219013102</v>
      </c>
      <c r="Y56" s="211">
        <f t="shared" si="16"/>
        <v>9.7260369415586911E-2</v>
      </c>
      <c r="Z56" s="211">
        <f t="shared" si="16"/>
        <v>1.6101649600299434E-2</v>
      </c>
      <c r="AA56" s="211">
        <f t="shared" si="16"/>
        <v>-6.2629505134159075E-2</v>
      </c>
      <c r="AB56" s="174"/>
      <c r="AC56" s="233" t="e">
        <f t="shared" si="17"/>
        <v>#DIV/0!</v>
      </c>
      <c r="AD56" s="233" t="e">
        <f t="shared" si="18"/>
        <v>#DIV/0!</v>
      </c>
      <c r="AE56" s="233" t="e">
        <f t="shared" si="19"/>
        <v>#DIV/0!</v>
      </c>
      <c r="AF56" s="233" t="e">
        <f t="shared" si="20"/>
        <v>#DIV/0!</v>
      </c>
      <c r="AG56" s="233">
        <f t="shared" si="21"/>
        <v>6.9471692439704933</v>
      </c>
      <c r="AH56" s="233">
        <f t="shared" si="22"/>
        <v>-8.0508248001497176</v>
      </c>
      <c r="AI56" s="233">
        <f t="shared" si="23"/>
        <v>-2.6095627139232946</v>
      </c>
    </row>
    <row r="57" spans="2:35" x14ac:dyDescent="0.25">
      <c r="B57" s="63" t="s">
        <v>493</v>
      </c>
      <c r="C57" s="229" t="s">
        <v>494</v>
      </c>
      <c r="D57" s="230">
        <v>200.8</v>
      </c>
      <c r="E57" s="231">
        <v>203.3</v>
      </c>
      <c r="F57" s="231">
        <v>230.7</v>
      </c>
      <c r="G57" s="232">
        <v>228.673</v>
      </c>
      <c r="H57" s="232">
        <v>239.13300000000001</v>
      </c>
      <c r="I57" s="232">
        <v>241.453</v>
      </c>
      <c r="J57" s="232">
        <v>250.196</v>
      </c>
      <c r="K57" s="232">
        <v>260.16500000000002</v>
      </c>
      <c r="L57" s="174">
        <f t="shared" si="8"/>
        <v>40.160000000000004</v>
      </c>
      <c r="M57" s="174">
        <f t="shared" si="9"/>
        <v>40.660000000000004</v>
      </c>
      <c r="N57" s="174">
        <f t="shared" si="10"/>
        <v>46.14</v>
      </c>
      <c r="O57" s="174">
        <f t="shared" si="11"/>
        <v>45.7346</v>
      </c>
      <c r="P57" s="174">
        <f t="shared" si="12"/>
        <v>47.826600000000006</v>
      </c>
      <c r="Q57" s="174">
        <f t="shared" si="13"/>
        <v>48.290600000000005</v>
      </c>
      <c r="R57" s="174">
        <f t="shared" si="14"/>
        <v>50.039200000000001</v>
      </c>
      <c r="S57" s="174">
        <f t="shared" si="15"/>
        <v>52.033000000000008</v>
      </c>
      <c r="T57" s="174"/>
      <c r="U57" s="211">
        <f t="shared" si="16"/>
        <v>1.245019920318725E-2</v>
      </c>
      <c r="V57" s="211">
        <f t="shared" si="16"/>
        <v>0.13477619281849473</v>
      </c>
      <c r="W57" s="211">
        <f t="shared" si="16"/>
        <v>-8.7863025574339004E-3</v>
      </c>
      <c r="X57" s="211">
        <f t="shared" si="16"/>
        <v>4.5742173321730285E-2</v>
      </c>
      <c r="Y57" s="211">
        <f t="shared" si="16"/>
        <v>9.7017141088849845E-3</v>
      </c>
      <c r="Z57" s="211">
        <f t="shared" si="16"/>
        <v>3.6209945620886801E-2</v>
      </c>
      <c r="AA57" s="211">
        <f t="shared" si="16"/>
        <v>3.9844761706821996E-2</v>
      </c>
      <c r="AB57" s="174"/>
      <c r="AC57" s="233" t="e">
        <f t="shared" si="17"/>
        <v>#DIV/0!</v>
      </c>
      <c r="AD57" s="233" t="e">
        <f t="shared" si="18"/>
        <v>#DIV/0!</v>
      </c>
      <c r="AE57" s="233" t="e">
        <f t="shared" si="19"/>
        <v>#DIV/0!</v>
      </c>
      <c r="AF57" s="233" t="e">
        <f t="shared" si="20"/>
        <v>#DIV/0!</v>
      </c>
      <c r="AG57" s="233">
        <f t="shared" si="21"/>
        <v>0.69297957920607034</v>
      </c>
      <c r="AH57" s="233">
        <f t="shared" si="22"/>
        <v>-18.1049728104434</v>
      </c>
      <c r="AI57" s="233">
        <f t="shared" si="23"/>
        <v>1.6601984044509164</v>
      </c>
    </row>
    <row r="58" spans="2:35" x14ac:dyDescent="0.25">
      <c r="B58" s="63" t="s">
        <v>495</v>
      </c>
      <c r="C58" s="229" t="s">
        <v>496</v>
      </c>
      <c r="D58" s="230">
        <v>189.9</v>
      </c>
      <c r="E58" s="231">
        <v>192.7</v>
      </c>
      <c r="F58" s="231">
        <v>183.8</v>
      </c>
      <c r="G58" s="232">
        <v>206.52699999999999</v>
      </c>
      <c r="H58" s="232">
        <v>212.29499999999999</v>
      </c>
      <c r="I58" s="232">
        <v>224.39099999999999</v>
      </c>
      <c r="J58" s="232">
        <v>232.72900000000001</v>
      </c>
      <c r="K58" s="232">
        <v>239.36099999999999</v>
      </c>
      <c r="L58" s="174">
        <f t="shared" si="8"/>
        <v>37.980000000000004</v>
      </c>
      <c r="M58" s="174">
        <f t="shared" si="9"/>
        <v>38.54</v>
      </c>
      <c r="N58" s="174">
        <f t="shared" si="10"/>
        <v>36.760000000000005</v>
      </c>
      <c r="O58" s="174">
        <f t="shared" si="11"/>
        <v>41.305399999999999</v>
      </c>
      <c r="P58" s="174">
        <f t="shared" si="12"/>
        <v>42.459000000000003</v>
      </c>
      <c r="Q58" s="174">
        <f t="shared" si="13"/>
        <v>44.8782</v>
      </c>
      <c r="R58" s="174">
        <f t="shared" si="14"/>
        <v>46.545800000000007</v>
      </c>
      <c r="S58" s="174">
        <f t="shared" si="15"/>
        <v>47.872199999999999</v>
      </c>
      <c r="T58" s="174"/>
      <c r="U58" s="211">
        <f t="shared" si="16"/>
        <v>1.4744602422327412E-2</v>
      </c>
      <c r="V58" s="211">
        <f t="shared" si="16"/>
        <v>-4.6185781006746085E-2</v>
      </c>
      <c r="W58" s="211">
        <f t="shared" si="16"/>
        <v>0.123650707290533</v>
      </c>
      <c r="X58" s="211">
        <f t="shared" si="16"/>
        <v>2.7928551714788006E-2</v>
      </c>
      <c r="Y58" s="211">
        <f t="shared" si="16"/>
        <v>5.6977319296262187E-2</v>
      </c>
      <c r="Z58" s="211">
        <f t="shared" si="16"/>
        <v>3.7158353053375746E-2</v>
      </c>
      <c r="AA58" s="211">
        <f t="shared" si="16"/>
        <v>2.849666350132541E-2</v>
      </c>
      <c r="AB58" s="174"/>
      <c r="AC58" s="233" t="e">
        <f t="shared" si="17"/>
        <v>#DIV/0!</v>
      </c>
      <c r="AD58" s="233" t="e">
        <f t="shared" si="18"/>
        <v>#DIV/0!</v>
      </c>
      <c r="AE58" s="233" t="e">
        <f t="shared" si="19"/>
        <v>#DIV/0!</v>
      </c>
      <c r="AF58" s="233" t="e">
        <f t="shared" si="20"/>
        <v>#DIV/0!</v>
      </c>
      <c r="AG58" s="233">
        <f t="shared" si="21"/>
        <v>4.0698085211615851</v>
      </c>
      <c r="AH58" s="233">
        <f t="shared" si="22"/>
        <v>-18.579176526687874</v>
      </c>
      <c r="AI58" s="233">
        <f t="shared" si="23"/>
        <v>1.187360979221892</v>
      </c>
    </row>
    <row r="59" spans="2:35" x14ac:dyDescent="0.25">
      <c r="B59" s="63" t="s">
        <v>507</v>
      </c>
      <c r="C59" s="229" t="s">
        <v>508</v>
      </c>
      <c r="D59" s="230">
        <v>182.1</v>
      </c>
      <c r="E59" s="231">
        <v>182.3</v>
      </c>
      <c r="F59" s="231">
        <v>179.4</v>
      </c>
      <c r="G59" s="232">
        <v>158.55199999999999</v>
      </c>
      <c r="H59" s="232">
        <v>162.41200000000001</v>
      </c>
      <c r="I59" s="232">
        <v>168.55</v>
      </c>
      <c r="J59" s="232">
        <v>153.964</v>
      </c>
      <c r="K59" s="232">
        <v>157.018</v>
      </c>
      <c r="L59" s="174">
        <f t="shared" si="8"/>
        <v>36.42</v>
      </c>
      <c r="M59" s="174">
        <f t="shared" si="9"/>
        <v>36.46</v>
      </c>
      <c r="N59" s="174">
        <f t="shared" si="10"/>
        <v>35.880000000000003</v>
      </c>
      <c r="O59" s="174">
        <f t="shared" si="11"/>
        <v>31.7104</v>
      </c>
      <c r="P59" s="174">
        <f t="shared" si="12"/>
        <v>32.482400000000005</v>
      </c>
      <c r="Q59" s="174">
        <f t="shared" si="13"/>
        <v>33.71</v>
      </c>
      <c r="R59" s="174">
        <f t="shared" si="14"/>
        <v>30.7928</v>
      </c>
      <c r="S59" s="174">
        <f t="shared" si="15"/>
        <v>31.403600000000001</v>
      </c>
      <c r="T59" s="174"/>
      <c r="U59" s="211">
        <f t="shared" si="16"/>
        <v>1.0982976386600535E-3</v>
      </c>
      <c r="V59" s="211">
        <f t="shared" si="16"/>
        <v>-1.5907844212835937E-2</v>
      </c>
      <c r="W59" s="211">
        <f t="shared" si="16"/>
        <v>-0.11620958751393541</v>
      </c>
      <c r="X59" s="211">
        <f t="shared" si="16"/>
        <v>2.4345325192996797E-2</v>
      </c>
      <c r="Y59" s="211">
        <f t="shared" si="16"/>
        <v>3.7792773932960468E-2</v>
      </c>
      <c r="Z59" s="211">
        <f t="shared" si="16"/>
        <v>-8.6538119252447379E-2</v>
      </c>
      <c r="AA59" s="211">
        <f t="shared" si="16"/>
        <v>1.983580577277809E-2</v>
      </c>
      <c r="AB59" s="174"/>
      <c r="AC59" s="233" t="e">
        <f t="shared" si="17"/>
        <v>#DIV/0!</v>
      </c>
      <c r="AD59" s="233" t="e">
        <f t="shared" si="18"/>
        <v>#DIV/0!</v>
      </c>
      <c r="AE59" s="233" t="e">
        <f t="shared" si="19"/>
        <v>#DIV/0!</v>
      </c>
      <c r="AF59" s="233" t="e">
        <f t="shared" si="20"/>
        <v>#DIV/0!</v>
      </c>
      <c r="AG59" s="233">
        <f t="shared" si="21"/>
        <v>2.699483852354319</v>
      </c>
      <c r="AH59" s="233">
        <f t="shared" si="22"/>
        <v>43.269059626223687</v>
      </c>
      <c r="AI59" s="233">
        <f t="shared" si="23"/>
        <v>0.82649190719908705</v>
      </c>
    </row>
    <row r="60" spans="2:35" x14ac:dyDescent="0.25">
      <c r="B60" s="63" t="s">
        <v>509</v>
      </c>
      <c r="C60" s="229" t="s">
        <v>510</v>
      </c>
      <c r="D60" s="230">
        <v>167.4</v>
      </c>
      <c r="E60" s="231">
        <v>173.1</v>
      </c>
      <c r="F60" s="231">
        <v>169.9</v>
      </c>
      <c r="G60" s="232">
        <v>146.9</v>
      </c>
      <c r="H60" s="232">
        <v>153.846</v>
      </c>
      <c r="I60" s="232">
        <v>170.09100000000001</v>
      </c>
      <c r="J60" s="232">
        <v>153.66499999999999</v>
      </c>
      <c r="K60" s="232">
        <v>156.392</v>
      </c>
      <c r="L60" s="174">
        <f t="shared" si="8"/>
        <v>33.480000000000004</v>
      </c>
      <c r="M60" s="174">
        <f t="shared" si="9"/>
        <v>34.619999999999997</v>
      </c>
      <c r="N60" s="174">
        <f t="shared" si="10"/>
        <v>33.980000000000004</v>
      </c>
      <c r="O60" s="174">
        <f t="shared" si="11"/>
        <v>29.380000000000003</v>
      </c>
      <c r="P60" s="174">
        <f t="shared" si="12"/>
        <v>30.769200000000001</v>
      </c>
      <c r="Q60" s="174">
        <f t="shared" si="13"/>
        <v>34.0182</v>
      </c>
      <c r="R60" s="174">
        <f t="shared" si="14"/>
        <v>30.733000000000001</v>
      </c>
      <c r="S60" s="174">
        <f t="shared" si="15"/>
        <v>31.278400000000001</v>
      </c>
      <c r="T60" s="174"/>
      <c r="U60" s="211">
        <f t="shared" si="16"/>
        <v>3.4050179211469335E-2</v>
      </c>
      <c r="V60" s="211">
        <f t="shared" si="16"/>
        <v>-1.8486424032351054E-2</v>
      </c>
      <c r="W60" s="211">
        <f t="shared" si="16"/>
        <v>-0.13537374926427312</v>
      </c>
      <c r="X60" s="211">
        <f t="shared" si="16"/>
        <v>4.7283866575901931E-2</v>
      </c>
      <c r="Y60" s="211">
        <f t="shared" si="16"/>
        <v>0.10559260559260555</v>
      </c>
      <c r="Z60" s="211">
        <f t="shared" si="16"/>
        <v>-9.6571835076517856E-2</v>
      </c>
      <c r="AA60" s="211">
        <f t="shared" si="16"/>
        <v>1.7746396381739523E-2</v>
      </c>
      <c r="AB60" s="174"/>
      <c r="AC60" s="233" t="e">
        <f t="shared" si="17"/>
        <v>#DIV/0!</v>
      </c>
      <c r="AD60" s="233" t="e">
        <f t="shared" si="18"/>
        <v>#DIV/0!</v>
      </c>
      <c r="AE60" s="233" t="e">
        <f t="shared" si="19"/>
        <v>#DIV/0!</v>
      </c>
      <c r="AF60" s="233" t="e">
        <f t="shared" si="20"/>
        <v>#DIV/0!</v>
      </c>
      <c r="AG60" s="233">
        <f t="shared" si="21"/>
        <v>7.5423289709003969</v>
      </c>
      <c r="AH60" s="233">
        <f t="shared" si="22"/>
        <v>48.285917538258929</v>
      </c>
      <c r="AI60" s="233">
        <f t="shared" si="23"/>
        <v>0.73943318257248014</v>
      </c>
    </row>
    <row r="61" spans="2:35" x14ac:dyDescent="0.25">
      <c r="B61" s="63" t="s">
        <v>511</v>
      </c>
      <c r="C61" s="229" t="s">
        <v>512</v>
      </c>
      <c r="D61" s="230">
        <v>162.1</v>
      </c>
      <c r="E61" s="231">
        <v>159.80000000000001</v>
      </c>
      <c r="F61" s="231">
        <v>160.80000000000001</v>
      </c>
      <c r="G61" s="232">
        <v>131.374</v>
      </c>
      <c r="H61" s="232">
        <v>127.568</v>
      </c>
      <c r="I61" s="232">
        <v>146.339</v>
      </c>
      <c r="J61" s="232">
        <v>142.422</v>
      </c>
      <c r="K61" s="232">
        <v>143.28700000000001</v>
      </c>
      <c r="L61" s="174">
        <f t="shared" si="8"/>
        <v>32.42</v>
      </c>
      <c r="M61" s="174">
        <f t="shared" si="9"/>
        <v>31.960000000000004</v>
      </c>
      <c r="N61" s="174">
        <f t="shared" si="10"/>
        <v>32.160000000000004</v>
      </c>
      <c r="O61" s="174">
        <f t="shared" si="11"/>
        <v>26.274799999999999</v>
      </c>
      <c r="P61" s="174">
        <f t="shared" si="12"/>
        <v>25.5136</v>
      </c>
      <c r="Q61" s="174">
        <f t="shared" si="13"/>
        <v>29.267800000000001</v>
      </c>
      <c r="R61" s="174">
        <f t="shared" si="14"/>
        <v>28.484400000000001</v>
      </c>
      <c r="S61" s="174">
        <f t="shared" si="15"/>
        <v>28.657400000000003</v>
      </c>
      <c r="T61" s="174"/>
      <c r="U61" s="211">
        <f t="shared" si="16"/>
        <v>-1.4188772362738966E-2</v>
      </c>
      <c r="V61" s="211">
        <f t="shared" si="16"/>
        <v>6.2578222778472857E-3</v>
      </c>
      <c r="W61" s="211">
        <f t="shared" si="16"/>
        <v>-0.18299751243781107</v>
      </c>
      <c r="X61" s="211">
        <f t="shared" si="16"/>
        <v>-2.8970724800949914E-2</v>
      </c>
      <c r="Y61" s="211">
        <f t="shared" si="16"/>
        <v>0.14714505205067105</v>
      </c>
      <c r="Z61" s="211">
        <f t="shared" si="16"/>
        <v>-2.6766617238056852E-2</v>
      </c>
      <c r="AA61" s="211">
        <f t="shared" si="16"/>
        <v>6.0734998806364826E-3</v>
      </c>
      <c r="AB61" s="174"/>
      <c r="AC61" s="233" t="e">
        <f t="shared" si="17"/>
        <v>#DIV/0!</v>
      </c>
      <c r="AD61" s="233" t="e">
        <f t="shared" si="18"/>
        <v>#DIV/0!</v>
      </c>
      <c r="AE61" s="233" t="e">
        <f t="shared" si="19"/>
        <v>#DIV/0!</v>
      </c>
      <c r="AF61" s="233" t="e">
        <f t="shared" si="20"/>
        <v>#DIV/0!</v>
      </c>
      <c r="AG61" s="233">
        <f t="shared" si="21"/>
        <v>10.510360860762217</v>
      </c>
      <c r="AH61" s="233">
        <f t="shared" si="22"/>
        <v>13.383308619028426</v>
      </c>
      <c r="AI61" s="233">
        <f t="shared" si="23"/>
        <v>0.25306249502652012</v>
      </c>
    </row>
    <row r="62" spans="2:35" x14ac:dyDescent="0.25">
      <c r="B62" s="63" t="s">
        <v>505</v>
      </c>
      <c r="C62" s="229" t="s">
        <v>506</v>
      </c>
      <c r="D62" s="230">
        <v>158.1</v>
      </c>
      <c r="E62" s="231">
        <v>166.4</v>
      </c>
      <c r="F62" s="231">
        <v>173.1</v>
      </c>
      <c r="G62" s="232">
        <v>160.667</v>
      </c>
      <c r="H62" s="232">
        <v>163.292</v>
      </c>
      <c r="I62" s="232">
        <v>163.19900000000001</v>
      </c>
      <c r="J62" s="232">
        <v>156.078</v>
      </c>
      <c r="K62" s="232">
        <v>160.69</v>
      </c>
      <c r="L62" s="174">
        <f t="shared" si="8"/>
        <v>31.62</v>
      </c>
      <c r="M62" s="174">
        <f t="shared" si="9"/>
        <v>33.28</v>
      </c>
      <c r="N62" s="174">
        <f t="shared" si="10"/>
        <v>34.619999999999997</v>
      </c>
      <c r="O62" s="174">
        <f t="shared" si="11"/>
        <v>32.133400000000002</v>
      </c>
      <c r="P62" s="174">
        <f t="shared" si="12"/>
        <v>32.6584</v>
      </c>
      <c r="Q62" s="174">
        <f t="shared" si="13"/>
        <v>32.639800000000001</v>
      </c>
      <c r="R62" s="174">
        <f t="shared" si="14"/>
        <v>31.215600000000002</v>
      </c>
      <c r="S62" s="174">
        <f t="shared" si="15"/>
        <v>32.137999999999998</v>
      </c>
      <c r="T62" s="174"/>
      <c r="U62" s="211">
        <f t="shared" si="16"/>
        <v>5.249841872232764E-2</v>
      </c>
      <c r="V62" s="211">
        <f t="shared" si="16"/>
        <v>4.0264423076922962E-2</v>
      </c>
      <c r="W62" s="211">
        <f t="shared" si="16"/>
        <v>-7.1825534373194569E-2</v>
      </c>
      <c r="X62" s="211">
        <f t="shared" si="16"/>
        <v>1.6338140377302076E-2</v>
      </c>
      <c r="Y62" s="211">
        <f t="shared" si="16"/>
        <v>-5.6953188153734667E-4</v>
      </c>
      <c r="Z62" s="211">
        <f t="shared" si="16"/>
        <v>-4.3633845795623717E-2</v>
      </c>
      <c r="AA62" s="211">
        <f t="shared" si="16"/>
        <v>2.9549327900152363E-2</v>
      </c>
      <c r="AB62" s="174"/>
      <c r="AC62" s="233" t="e">
        <f t="shared" si="17"/>
        <v>#DIV/0!</v>
      </c>
      <c r="AD62" s="233" t="e">
        <f t="shared" si="18"/>
        <v>#DIV/0!</v>
      </c>
      <c r="AE62" s="233" t="e">
        <f t="shared" si="19"/>
        <v>#DIV/0!</v>
      </c>
      <c r="AF62" s="233" t="e">
        <f t="shared" si="20"/>
        <v>#DIV/0!</v>
      </c>
      <c r="AG62" s="233">
        <f t="shared" si="21"/>
        <v>-4.068084868123905E-2</v>
      </c>
      <c r="AH62" s="233">
        <f t="shared" si="22"/>
        <v>21.816922897811857</v>
      </c>
      <c r="AI62" s="233">
        <f t="shared" si="23"/>
        <v>1.2312219958396817</v>
      </c>
    </row>
    <row r="63" spans="2:35" x14ac:dyDescent="0.25">
      <c r="B63" s="63" t="s">
        <v>501</v>
      </c>
      <c r="C63" s="229" t="s">
        <v>502</v>
      </c>
      <c r="D63" s="230">
        <v>148.1</v>
      </c>
      <c r="E63" s="231">
        <v>146.69999999999999</v>
      </c>
      <c r="F63" s="231">
        <v>144.4</v>
      </c>
      <c r="G63" s="232">
        <v>150.46100000000001</v>
      </c>
      <c r="H63" s="232">
        <v>164.99100000000001</v>
      </c>
      <c r="I63" s="232">
        <v>172.41</v>
      </c>
      <c r="J63" s="232">
        <v>168.304</v>
      </c>
      <c r="K63" s="232">
        <v>167.88300000000001</v>
      </c>
      <c r="L63" s="174">
        <f t="shared" si="8"/>
        <v>29.62</v>
      </c>
      <c r="M63" s="174">
        <f t="shared" si="9"/>
        <v>29.34</v>
      </c>
      <c r="N63" s="174">
        <f t="shared" si="10"/>
        <v>28.880000000000003</v>
      </c>
      <c r="O63" s="174">
        <f t="shared" si="11"/>
        <v>30.092200000000005</v>
      </c>
      <c r="P63" s="174">
        <f t="shared" si="12"/>
        <v>32.998200000000004</v>
      </c>
      <c r="Q63" s="174">
        <f t="shared" si="13"/>
        <v>34.481999999999999</v>
      </c>
      <c r="R63" s="174">
        <f t="shared" si="14"/>
        <v>33.660800000000002</v>
      </c>
      <c r="S63" s="174">
        <f t="shared" si="15"/>
        <v>33.576600000000006</v>
      </c>
      <c r="T63" s="174"/>
      <c r="U63" s="211">
        <f t="shared" si="16"/>
        <v>-9.4530722484807948E-3</v>
      </c>
      <c r="V63" s="211">
        <f t="shared" si="16"/>
        <v>-1.5678254942058531E-2</v>
      </c>
      <c r="W63" s="211">
        <f t="shared" si="16"/>
        <v>4.1973684210526413E-2</v>
      </c>
      <c r="X63" s="211">
        <f t="shared" si="16"/>
        <v>9.6569875250064746E-2</v>
      </c>
      <c r="Y63" s="211">
        <f t="shared" si="16"/>
        <v>4.4966089059403087E-2</v>
      </c>
      <c r="Z63" s="211">
        <f t="shared" si="16"/>
        <v>-2.3815323937126546E-2</v>
      </c>
      <c r="AA63" s="211">
        <f t="shared" si="16"/>
        <v>-2.5014259910636589E-3</v>
      </c>
      <c r="AB63" s="174"/>
      <c r="AC63" s="233" t="e">
        <f t="shared" si="17"/>
        <v>#DIV/0!</v>
      </c>
      <c r="AD63" s="233" t="e">
        <f t="shared" si="18"/>
        <v>#DIV/0!</v>
      </c>
      <c r="AE63" s="233" t="e">
        <f t="shared" si="19"/>
        <v>#DIV/0!</v>
      </c>
      <c r="AF63" s="233" t="e">
        <f t="shared" si="20"/>
        <v>#DIV/0!</v>
      </c>
      <c r="AG63" s="233">
        <f t="shared" si="21"/>
        <v>3.2118635042430776</v>
      </c>
      <c r="AH63" s="233">
        <f t="shared" si="22"/>
        <v>11.907661968563273</v>
      </c>
      <c r="AI63" s="233">
        <f t="shared" si="23"/>
        <v>-0.10422608296098579</v>
      </c>
    </row>
    <row r="64" spans="2:35" x14ac:dyDescent="0.25">
      <c r="B64" s="63" t="s">
        <v>499</v>
      </c>
      <c r="C64" s="229" t="s">
        <v>500</v>
      </c>
      <c r="D64" s="230">
        <v>147.30000000000001</v>
      </c>
      <c r="E64" s="231">
        <v>149.6</v>
      </c>
      <c r="F64" s="231">
        <v>158.1</v>
      </c>
      <c r="G64" s="232">
        <v>162.733</v>
      </c>
      <c r="H64" s="232">
        <v>164.28100000000001</v>
      </c>
      <c r="I64" s="232">
        <v>167.184</v>
      </c>
      <c r="J64" s="232">
        <v>170.35900000000001</v>
      </c>
      <c r="K64" s="232">
        <v>178.672</v>
      </c>
      <c r="L64" s="174">
        <f t="shared" si="8"/>
        <v>29.460000000000004</v>
      </c>
      <c r="M64" s="174">
        <f t="shared" si="9"/>
        <v>29.92</v>
      </c>
      <c r="N64" s="174">
        <f t="shared" si="10"/>
        <v>31.62</v>
      </c>
      <c r="O64" s="174">
        <f t="shared" si="11"/>
        <v>32.546600000000005</v>
      </c>
      <c r="P64" s="174">
        <f t="shared" si="12"/>
        <v>32.856200000000001</v>
      </c>
      <c r="Q64" s="174">
        <f t="shared" si="13"/>
        <v>33.436799999999998</v>
      </c>
      <c r="R64" s="174">
        <f t="shared" si="14"/>
        <v>34.071800000000003</v>
      </c>
      <c r="S64" s="174">
        <f t="shared" si="15"/>
        <v>35.734400000000001</v>
      </c>
      <c r="T64" s="174"/>
      <c r="U64" s="211">
        <f t="shared" si="16"/>
        <v>1.5614392396469695E-2</v>
      </c>
      <c r="V64" s="211">
        <f t="shared" si="16"/>
        <v>5.6818181818181789E-2</v>
      </c>
      <c r="W64" s="211">
        <f t="shared" si="16"/>
        <v>2.9304237824162051E-2</v>
      </c>
      <c r="X64" s="211">
        <f t="shared" si="16"/>
        <v>9.5125143640194688E-3</v>
      </c>
      <c r="Y64" s="211">
        <f t="shared" si="16"/>
        <v>1.7670941861809852E-2</v>
      </c>
      <c r="Z64" s="211">
        <f t="shared" si="16"/>
        <v>1.8991051775289654E-2</v>
      </c>
      <c r="AA64" s="211">
        <f t="shared" si="16"/>
        <v>4.8796952318339436E-2</v>
      </c>
      <c r="AB64" s="174"/>
      <c r="AC64" s="233" t="e">
        <f t="shared" si="17"/>
        <v>#DIV/0!</v>
      </c>
      <c r="AD64" s="233" t="e">
        <f t="shared" si="18"/>
        <v>#DIV/0!</v>
      </c>
      <c r="AE64" s="233" t="e">
        <f t="shared" si="19"/>
        <v>#DIV/0!</v>
      </c>
      <c r="AF64" s="233" t="e">
        <f t="shared" si="20"/>
        <v>#DIV/0!</v>
      </c>
      <c r="AG64" s="233">
        <f t="shared" si="21"/>
        <v>1.2622101329864179</v>
      </c>
      <c r="AH64" s="233">
        <f t="shared" si="22"/>
        <v>-9.4955258876448259</v>
      </c>
      <c r="AI64" s="233">
        <f t="shared" si="23"/>
        <v>2.0332063465974763</v>
      </c>
    </row>
    <row r="65" spans="2:35" x14ac:dyDescent="0.25">
      <c r="B65" s="63" t="s">
        <v>503</v>
      </c>
      <c r="C65" s="229" t="s">
        <v>504</v>
      </c>
      <c r="D65" s="230">
        <v>140.4</v>
      </c>
      <c r="E65" s="231">
        <v>149.80000000000001</v>
      </c>
      <c r="F65" s="231">
        <v>152.1</v>
      </c>
      <c r="G65" s="232">
        <v>151.53299999999999</v>
      </c>
      <c r="H65" s="232">
        <v>150.27099999999999</v>
      </c>
      <c r="I65" s="232">
        <v>165.643</v>
      </c>
      <c r="J65" s="232">
        <v>159.17699999999999</v>
      </c>
      <c r="K65" s="232">
        <v>161.946</v>
      </c>
      <c r="L65" s="174">
        <f t="shared" si="8"/>
        <v>28.080000000000002</v>
      </c>
      <c r="M65" s="174">
        <f t="shared" si="9"/>
        <v>29.960000000000004</v>
      </c>
      <c r="N65" s="174">
        <f t="shared" si="10"/>
        <v>30.42</v>
      </c>
      <c r="O65" s="174">
        <f t="shared" si="11"/>
        <v>30.3066</v>
      </c>
      <c r="P65" s="174">
        <f t="shared" si="12"/>
        <v>30.054199999999998</v>
      </c>
      <c r="Q65" s="174">
        <f t="shared" si="13"/>
        <v>33.128599999999999</v>
      </c>
      <c r="R65" s="174">
        <f t="shared" si="14"/>
        <v>31.8354</v>
      </c>
      <c r="S65" s="174">
        <f t="shared" si="15"/>
        <v>32.389200000000002</v>
      </c>
      <c r="T65" s="174"/>
      <c r="U65" s="211">
        <f t="shared" si="16"/>
        <v>6.6951566951567038E-2</v>
      </c>
      <c r="V65" s="211">
        <f t="shared" si="16"/>
        <v>1.535380507343115E-2</v>
      </c>
      <c r="W65" s="211">
        <f t="shared" si="16"/>
        <v>-3.7278106508876448E-3</v>
      </c>
      <c r="X65" s="211">
        <f t="shared" si="16"/>
        <v>-8.3282189358094109E-3</v>
      </c>
      <c r="Y65" s="211">
        <f t="shared" si="16"/>
        <v>0.10229518669603586</v>
      </c>
      <c r="Z65" s="211">
        <f t="shared" si="16"/>
        <v>-3.9035757623322412E-2</v>
      </c>
      <c r="AA65" s="211">
        <f t="shared" si="16"/>
        <v>1.7395729282496924E-2</v>
      </c>
      <c r="AB65" s="174"/>
      <c r="AC65" s="233" t="e">
        <f t="shared" si="17"/>
        <v>#DIV/0!</v>
      </c>
      <c r="AD65" s="233" t="e">
        <f t="shared" si="18"/>
        <v>#DIV/0!</v>
      </c>
      <c r="AE65" s="233" t="e">
        <f t="shared" si="19"/>
        <v>#DIV/0!</v>
      </c>
      <c r="AF65" s="233" t="e">
        <f t="shared" si="20"/>
        <v>#DIV/0!</v>
      </c>
      <c r="AG65" s="233">
        <f t="shared" si="21"/>
        <v>7.3067990497168473</v>
      </c>
      <c r="AH65" s="233">
        <f t="shared" si="22"/>
        <v>19.517878811661205</v>
      </c>
      <c r="AI65" s="233">
        <f t="shared" si="23"/>
        <v>0.72482205343737183</v>
      </c>
    </row>
    <row r="66" spans="2:35" x14ac:dyDescent="0.25">
      <c r="B66" s="63" t="s">
        <v>517</v>
      </c>
      <c r="C66" s="229" t="s">
        <v>518</v>
      </c>
      <c r="D66" s="230">
        <v>95.1</v>
      </c>
      <c r="E66" s="231">
        <v>92.1</v>
      </c>
      <c r="F66" s="231">
        <v>83</v>
      </c>
      <c r="G66" s="232">
        <v>61.914000000000001</v>
      </c>
      <c r="H66" s="232">
        <v>65.652000000000001</v>
      </c>
      <c r="I66" s="232">
        <v>67.457999999999998</v>
      </c>
      <c r="J66" s="232">
        <v>62.613</v>
      </c>
      <c r="K66" s="232">
        <v>62.454999999999998</v>
      </c>
      <c r="L66" s="174">
        <f t="shared" si="8"/>
        <v>19.02</v>
      </c>
      <c r="M66" s="174">
        <f t="shared" si="9"/>
        <v>18.419999999999998</v>
      </c>
      <c r="N66" s="174">
        <f t="shared" si="10"/>
        <v>16.600000000000001</v>
      </c>
      <c r="O66" s="174">
        <f t="shared" si="11"/>
        <v>12.382800000000001</v>
      </c>
      <c r="P66" s="174">
        <f t="shared" si="12"/>
        <v>13.130400000000002</v>
      </c>
      <c r="Q66" s="174">
        <f t="shared" si="13"/>
        <v>13.4916</v>
      </c>
      <c r="R66" s="174">
        <f t="shared" si="14"/>
        <v>12.522600000000001</v>
      </c>
      <c r="S66" s="174">
        <f t="shared" si="15"/>
        <v>12.491</v>
      </c>
      <c r="T66" s="174"/>
      <c r="U66" s="211">
        <f t="shared" si="16"/>
        <v>-3.154574132492121E-2</v>
      </c>
      <c r="V66" s="211">
        <f t="shared" si="16"/>
        <v>-9.8805646036916231E-2</v>
      </c>
      <c r="W66" s="211">
        <f t="shared" si="16"/>
        <v>-0.25404819277108431</v>
      </c>
      <c r="X66" s="211">
        <f t="shared" si="16"/>
        <v>6.0374067254578945E-2</v>
      </c>
      <c r="Y66" s="211">
        <f t="shared" si="16"/>
        <v>2.7508682142204227E-2</v>
      </c>
      <c r="Z66" s="211">
        <f t="shared" si="16"/>
        <v>-7.1822467312994714E-2</v>
      </c>
      <c r="AA66" s="211">
        <f t="shared" si="16"/>
        <v>-2.5234376247744847E-3</v>
      </c>
      <c r="AB66" s="174"/>
      <c r="AC66" s="233" t="e">
        <f t="shared" si="17"/>
        <v>#DIV/0!</v>
      </c>
      <c r="AD66" s="233" t="e">
        <f t="shared" si="18"/>
        <v>#DIV/0!</v>
      </c>
      <c r="AE66" s="233" t="e">
        <f t="shared" si="19"/>
        <v>#DIV/0!</v>
      </c>
      <c r="AF66" s="233" t="e">
        <f t="shared" si="20"/>
        <v>#DIV/0!</v>
      </c>
      <c r="AG66" s="233">
        <f t="shared" si="21"/>
        <v>1.9649058673003019</v>
      </c>
      <c r="AH66" s="233">
        <f t="shared" si="22"/>
        <v>35.911233656497359</v>
      </c>
      <c r="AI66" s="233">
        <f t="shared" si="23"/>
        <v>-0.10514323436560352</v>
      </c>
    </row>
    <row r="67" spans="2:35" x14ac:dyDescent="0.25">
      <c r="B67" s="63" t="s">
        <v>515</v>
      </c>
      <c r="C67" s="229" t="s">
        <v>516</v>
      </c>
      <c r="D67" s="230">
        <v>78.7</v>
      </c>
      <c r="E67" s="231">
        <v>85.4</v>
      </c>
      <c r="F67" s="231">
        <v>86.6</v>
      </c>
      <c r="G67" s="232">
        <v>74.465000000000003</v>
      </c>
      <c r="H67" s="232">
        <v>78.486000000000004</v>
      </c>
      <c r="I67" s="232">
        <v>89.212000000000003</v>
      </c>
      <c r="J67" s="232">
        <v>79.896000000000001</v>
      </c>
      <c r="K67" s="232">
        <v>81.653999999999996</v>
      </c>
      <c r="L67" s="174">
        <f t="shared" si="8"/>
        <v>15.740000000000002</v>
      </c>
      <c r="M67" s="174">
        <f t="shared" si="9"/>
        <v>17.080000000000002</v>
      </c>
      <c r="N67" s="174">
        <f t="shared" si="10"/>
        <v>17.32</v>
      </c>
      <c r="O67" s="174">
        <f t="shared" si="11"/>
        <v>14.893000000000001</v>
      </c>
      <c r="P67" s="174">
        <f t="shared" si="12"/>
        <v>15.697200000000002</v>
      </c>
      <c r="Q67" s="174">
        <f t="shared" si="13"/>
        <v>17.842400000000001</v>
      </c>
      <c r="R67" s="174">
        <f t="shared" si="14"/>
        <v>15.979200000000001</v>
      </c>
      <c r="S67" s="174">
        <f t="shared" si="15"/>
        <v>16.3308</v>
      </c>
      <c r="T67" s="174"/>
      <c r="U67" s="211">
        <f t="shared" si="16"/>
        <v>8.5133418043202014E-2</v>
      </c>
      <c r="V67" s="211">
        <f t="shared" si="16"/>
        <v>1.4051522248243466E-2</v>
      </c>
      <c r="W67" s="211">
        <f t="shared" si="16"/>
        <v>-0.14012702078521938</v>
      </c>
      <c r="X67" s="211">
        <f t="shared" si="16"/>
        <v>5.3998522795944505E-2</v>
      </c>
      <c r="Y67" s="211">
        <f t="shared" si="16"/>
        <v>0.13666131539382811</v>
      </c>
      <c r="Z67" s="211">
        <f t="shared" si="16"/>
        <v>-0.10442541362148594</v>
      </c>
      <c r="AA67" s="211">
        <f t="shared" si="16"/>
        <v>2.2003604686091884E-2</v>
      </c>
      <c r="AB67" s="174"/>
      <c r="AC67" s="233" t="e">
        <f t="shared" si="17"/>
        <v>#DIV/0!</v>
      </c>
      <c r="AD67" s="233" t="e">
        <f t="shared" si="18"/>
        <v>#DIV/0!</v>
      </c>
      <c r="AE67" s="233" t="e">
        <f t="shared" si="19"/>
        <v>#DIV/0!</v>
      </c>
      <c r="AF67" s="233" t="e">
        <f t="shared" si="20"/>
        <v>#DIV/0!</v>
      </c>
      <c r="AG67" s="233">
        <f t="shared" si="21"/>
        <v>9.7615225281305786</v>
      </c>
      <c r="AH67" s="233">
        <f t="shared" si="22"/>
        <v>52.212706810742972</v>
      </c>
      <c r="AI67" s="233">
        <f t="shared" si="23"/>
        <v>0.91681686192049516</v>
      </c>
    </row>
    <row r="68" spans="2:35" x14ac:dyDescent="0.25">
      <c r="B68" s="63" t="s">
        <v>513</v>
      </c>
      <c r="C68" s="229" t="s">
        <v>514</v>
      </c>
      <c r="D68" s="230">
        <v>73.3</v>
      </c>
      <c r="E68" s="231">
        <v>75</v>
      </c>
      <c r="F68" s="231">
        <v>80.599999999999994</v>
      </c>
      <c r="G68" s="232">
        <v>86.305000000000007</v>
      </c>
      <c r="H68" s="232">
        <v>89.016000000000005</v>
      </c>
      <c r="I68" s="232">
        <v>82.459000000000003</v>
      </c>
      <c r="J68" s="232">
        <v>80.81</v>
      </c>
      <c r="K68" s="232">
        <v>83.691999999999993</v>
      </c>
      <c r="L68" s="174">
        <f t="shared" si="8"/>
        <v>14.66</v>
      </c>
      <c r="M68" s="174">
        <f t="shared" si="9"/>
        <v>15</v>
      </c>
      <c r="N68" s="174">
        <f t="shared" si="10"/>
        <v>16.12</v>
      </c>
      <c r="O68" s="174">
        <f t="shared" si="11"/>
        <v>17.261000000000003</v>
      </c>
      <c r="P68" s="174">
        <f t="shared" si="12"/>
        <v>17.8032</v>
      </c>
      <c r="Q68" s="174">
        <f t="shared" si="13"/>
        <v>16.491800000000001</v>
      </c>
      <c r="R68" s="174">
        <f t="shared" si="14"/>
        <v>16.162000000000003</v>
      </c>
      <c r="S68" s="174">
        <f t="shared" si="15"/>
        <v>16.738399999999999</v>
      </c>
      <c r="T68" s="174"/>
      <c r="U68" s="211">
        <f t="shared" si="16"/>
        <v>2.3192360163710769E-2</v>
      </c>
      <c r="V68" s="211">
        <f t="shared" si="16"/>
        <v>7.4666666666666728E-2</v>
      </c>
      <c r="W68" s="211">
        <f t="shared" si="16"/>
        <v>7.078163771712169E-2</v>
      </c>
      <c r="X68" s="211">
        <f t="shared" si="16"/>
        <v>3.1411853310932013E-2</v>
      </c>
      <c r="Y68" s="211">
        <f t="shared" si="16"/>
        <v>-7.3660914891704801E-2</v>
      </c>
      <c r="Z68" s="211">
        <f t="shared" si="16"/>
        <v>-1.9997817096981452E-2</v>
      </c>
      <c r="AA68" s="211">
        <f t="shared" si="16"/>
        <v>3.5663902982303916E-2</v>
      </c>
      <c r="AB68" s="174"/>
      <c r="AC68" s="233" t="e">
        <f t="shared" si="17"/>
        <v>#DIV/0!</v>
      </c>
      <c r="AD68" s="233" t="e">
        <f t="shared" si="18"/>
        <v>#DIV/0!</v>
      </c>
      <c r="AE68" s="233" t="e">
        <f t="shared" si="19"/>
        <v>#DIV/0!</v>
      </c>
      <c r="AF68" s="233" t="e">
        <f t="shared" si="20"/>
        <v>#DIV/0!</v>
      </c>
      <c r="AG68" s="233">
        <f t="shared" si="21"/>
        <v>-5.2614939208360569</v>
      </c>
      <c r="AH68" s="233">
        <f t="shared" si="22"/>
        <v>9.998908548490725</v>
      </c>
      <c r="AI68" s="233">
        <f t="shared" si="23"/>
        <v>1.4859959575959965</v>
      </c>
    </row>
    <row r="69" spans="2:35" x14ac:dyDescent="0.25">
      <c r="B69" s="63" t="s">
        <v>519</v>
      </c>
      <c r="C69" s="229" t="s">
        <v>520</v>
      </c>
      <c r="D69" s="230">
        <v>5.8</v>
      </c>
      <c r="E69" s="231">
        <v>5.3</v>
      </c>
      <c r="F69" s="231">
        <v>4.2</v>
      </c>
      <c r="G69" s="232">
        <v>3.7</v>
      </c>
      <c r="H69" s="232">
        <v>3.9940000000000002</v>
      </c>
      <c r="I69" s="232">
        <v>5.6</v>
      </c>
      <c r="J69" s="232">
        <v>4.6989999999999998</v>
      </c>
      <c r="K69" s="232">
        <v>4.2919999999999998</v>
      </c>
      <c r="L69" s="174">
        <f t="shared" si="8"/>
        <v>1.1599999999999999</v>
      </c>
      <c r="M69" s="174">
        <f t="shared" si="9"/>
        <v>1.06</v>
      </c>
      <c r="N69" s="174">
        <f t="shared" si="10"/>
        <v>0.84000000000000008</v>
      </c>
      <c r="O69" s="174">
        <f t="shared" si="11"/>
        <v>0.7400000000000001</v>
      </c>
      <c r="P69" s="174">
        <f t="shared" si="12"/>
        <v>0.79880000000000007</v>
      </c>
      <c r="Q69" s="174">
        <f t="shared" si="13"/>
        <v>1.1199999999999999</v>
      </c>
      <c r="R69" s="174">
        <f t="shared" si="14"/>
        <v>0.93979999999999997</v>
      </c>
      <c r="S69" s="174">
        <f t="shared" si="15"/>
        <v>0.85840000000000005</v>
      </c>
      <c r="T69" s="174"/>
      <c r="U69" s="211">
        <f t="shared" si="16"/>
        <v>-8.6206896551724033E-2</v>
      </c>
      <c r="V69" s="211">
        <f t="shared" si="16"/>
        <v>-0.20754716981132071</v>
      </c>
      <c r="W69" s="211">
        <f t="shared" si="16"/>
        <v>-0.11904761904761901</v>
      </c>
      <c r="X69" s="211">
        <f t="shared" si="16"/>
        <v>7.9459459459459397E-2</v>
      </c>
      <c r="Y69" s="211">
        <f t="shared" si="16"/>
        <v>0.4021031547320979</v>
      </c>
      <c r="Z69" s="211">
        <f t="shared" si="16"/>
        <v>-0.16089285714285709</v>
      </c>
      <c r="AA69" s="211">
        <f t="shared" si="16"/>
        <v>-8.6614173228346372E-2</v>
      </c>
      <c r="AB69" s="174"/>
      <c r="AC69" s="233" t="e">
        <f t="shared" si="17"/>
        <v>#DIV/0!</v>
      </c>
      <c r="AD69" s="233" t="e">
        <f t="shared" si="18"/>
        <v>#DIV/0!</v>
      </c>
      <c r="AE69" s="233" t="e">
        <f t="shared" si="19"/>
        <v>#DIV/0!</v>
      </c>
      <c r="AF69" s="233" t="e">
        <f t="shared" si="20"/>
        <v>#DIV/0!</v>
      </c>
      <c r="AG69" s="233">
        <f t="shared" si="21"/>
        <v>28.721653909435563</v>
      </c>
      <c r="AH69" s="233">
        <f t="shared" si="22"/>
        <v>80.446428571428541</v>
      </c>
      <c r="AI69" s="233">
        <f t="shared" si="23"/>
        <v>-3.6089238845144322</v>
      </c>
    </row>
    <row r="70" spans="2:35" x14ac:dyDescent="0.25">
      <c r="B70" s="63" t="s">
        <v>521</v>
      </c>
      <c r="C70" s="229" t="s">
        <v>522</v>
      </c>
      <c r="D70" s="230">
        <v>0.9</v>
      </c>
      <c r="E70" s="231">
        <v>0.9</v>
      </c>
      <c r="F70" s="231">
        <v>0.7</v>
      </c>
      <c r="G70" s="232">
        <v>0.82</v>
      </c>
      <c r="H70" s="232">
        <v>0.88</v>
      </c>
      <c r="I70" s="232">
        <v>0.99</v>
      </c>
      <c r="J70" s="232">
        <v>0.93</v>
      </c>
      <c r="K70" s="232">
        <v>0.93</v>
      </c>
      <c r="L70" s="174">
        <f t="shared" si="8"/>
        <v>0.18000000000000002</v>
      </c>
      <c r="M70" s="174">
        <f t="shared" si="9"/>
        <v>0.18000000000000002</v>
      </c>
      <c r="N70" s="174">
        <f t="shared" si="10"/>
        <v>0.13999999999999999</v>
      </c>
      <c r="O70" s="174">
        <f t="shared" si="11"/>
        <v>0.16400000000000001</v>
      </c>
      <c r="P70" s="174">
        <f t="shared" si="12"/>
        <v>0.17600000000000002</v>
      </c>
      <c r="Q70" s="174">
        <f t="shared" si="13"/>
        <v>0.19800000000000001</v>
      </c>
      <c r="R70" s="174">
        <f t="shared" si="14"/>
        <v>0.18600000000000003</v>
      </c>
      <c r="S70" s="174">
        <f t="shared" si="15"/>
        <v>0.18600000000000003</v>
      </c>
      <c r="T70" s="174"/>
      <c r="U70" s="211">
        <f t="shared" si="16"/>
        <v>0</v>
      </c>
      <c r="V70" s="211">
        <f t="shared" si="16"/>
        <v>-0.2222222222222224</v>
      </c>
      <c r="W70" s="211">
        <f t="shared" si="16"/>
        <v>0.1714285714285716</v>
      </c>
      <c r="X70" s="211">
        <f t="shared" si="16"/>
        <v>7.3170731707317138E-2</v>
      </c>
      <c r="Y70" s="211">
        <f t="shared" si="16"/>
        <v>0.12499999999999994</v>
      </c>
      <c r="Z70" s="211">
        <f t="shared" si="16"/>
        <v>-6.0606060606060518E-2</v>
      </c>
      <c r="AA70" s="211">
        <f t="shared" si="16"/>
        <v>0</v>
      </c>
      <c r="AB70" s="174"/>
      <c r="AC70" s="233" t="e">
        <f t="shared" si="17"/>
        <v>#DIV/0!</v>
      </c>
      <c r="AD70" s="233" t="e">
        <f t="shared" si="18"/>
        <v>#DIV/0!</v>
      </c>
      <c r="AE70" s="233" t="e">
        <f t="shared" si="19"/>
        <v>#DIV/0!</v>
      </c>
      <c r="AF70" s="233" t="e">
        <f t="shared" si="20"/>
        <v>#DIV/0!</v>
      </c>
      <c r="AG70" s="233">
        <f t="shared" si="21"/>
        <v>8.9285714285714253</v>
      </c>
      <c r="AH70" s="233">
        <f t="shared" si="22"/>
        <v>30.303030303030258</v>
      </c>
      <c r="AI70" s="233">
        <f t="shared" si="23"/>
        <v>0</v>
      </c>
    </row>
  </sheetData>
  <mergeCells count="8">
    <mergeCell ref="B2:AF2"/>
    <mergeCell ref="AN33:AU33"/>
    <mergeCell ref="AV33:BC33"/>
    <mergeCell ref="D33:K33"/>
    <mergeCell ref="L33:S33"/>
    <mergeCell ref="T33:AA33"/>
    <mergeCell ref="AB33:AI33"/>
    <mergeCell ref="F23:K2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3:G60"/>
  <sheetViews>
    <sheetView showGridLines="0" workbookViewId="0">
      <selection activeCell="B4" sqref="B4"/>
    </sheetView>
  </sheetViews>
  <sheetFormatPr defaultColWidth="11.42578125" defaultRowHeight="15" x14ac:dyDescent="0.25"/>
  <cols>
    <col min="1" max="1" width="5.5703125" customWidth="1"/>
    <col min="2" max="2" width="5.28515625" customWidth="1"/>
    <col min="3" max="3" width="9.140625" customWidth="1"/>
    <col min="4" max="4" width="11" customWidth="1"/>
    <col min="5" max="5" width="10.85546875" customWidth="1"/>
  </cols>
  <sheetData>
    <row r="3" spans="2:4" ht="18.75" x14ac:dyDescent="0.3">
      <c r="B3" s="171" t="s">
        <v>826</v>
      </c>
    </row>
    <row r="4" spans="2:4" x14ac:dyDescent="0.25">
      <c r="B4" t="s">
        <v>824</v>
      </c>
    </row>
    <row r="5" spans="2:4" x14ac:dyDescent="0.25">
      <c r="B5" t="s">
        <v>821</v>
      </c>
    </row>
    <row r="6" spans="2:4" x14ac:dyDescent="0.25">
      <c r="B6" t="s">
        <v>822</v>
      </c>
    </row>
    <row r="7" spans="2:4" x14ac:dyDescent="0.25">
      <c r="B7" t="s">
        <v>823</v>
      </c>
    </row>
    <row r="8" spans="2:4" ht="60" x14ac:dyDescent="0.25">
      <c r="B8" s="256" t="s">
        <v>662</v>
      </c>
      <c r="C8" s="256" t="s">
        <v>764</v>
      </c>
      <c r="D8" s="256" t="s">
        <v>846</v>
      </c>
    </row>
    <row r="9" spans="2:4" x14ac:dyDescent="0.25">
      <c r="B9" s="174">
        <v>2008</v>
      </c>
      <c r="C9" s="174">
        <v>95.8</v>
      </c>
      <c r="D9" s="2"/>
    </row>
    <row r="10" spans="2:4" x14ac:dyDescent="0.25">
      <c r="B10" s="174">
        <v>2009</v>
      </c>
      <c r="C10" s="174">
        <v>95.8</v>
      </c>
      <c r="D10" s="211">
        <f>(C10-C9)/C9</f>
        <v>0</v>
      </c>
    </row>
    <row r="11" spans="2:4" x14ac:dyDescent="0.25">
      <c r="B11" s="174">
        <v>2010</v>
      </c>
      <c r="C11" s="174">
        <v>100</v>
      </c>
      <c r="D11" s="211">
        <f t="shared" ref="D11:D15" si="0">(C11-C10)/C10</f>
        <v>4.3841336116910261E-2</v>
      </c>
    </row>
    <row r="12" spans="2:4" x14ac:dyDescent="0.25">
      <c r="B12" s="174">
        <v>2011</v>
      </c>
      <c r="C12" s="174">
        <v>106.7</v>
      </c>
      <c r="D12" s="211">
        <f t="shared" si="0"/>
        <v>6.7000000000000032E-2</v>
      </c>
    </row>
    <row r="13" spans="2:4" x14ac:dyDescent="0.25">
      <c r="B13" s="174">
        <v>2012</v>
      </c>
      <c r="C13" s="174">
        <v>112.6</v>
      </c>
      <c r="D13" s="211">
        <f t="shared" si="0"/>
        <v>5.5295220243673768E-2</v>
      </c>
    </row>
    <row r="14" spans="2:4" x14ac:dyDescent="0.25">
      <c r="B14" s="174">
        <v>2013</v>
      </c>
      <c r="C14" s="174">
        <v>112</v>
      </c>
      <c r="D14" s="211">
        <f t="shared" si="0"/>
        <v>-5.3285968028418682E-3</v>
      </c>
    </row>
    <row r="15" spans="2:4" x14ac:dyDescent="0.25">
      <c r="B15" s="174">
        <v>2014</v>
      </c>
      <c r="C15" s="174">
        <v>114.5</v>
      </c>
      <c r="D15" s="211">
        <f t="shared" si="0"/>
        <v>2.2321428571428572E-2</v>
      </c>
    </row>
    <row r="18" spans="2:5" ht="18.75" x14ac:dyDescent="0.3">
      <c r="B18" s="171" t="s">
        <v>843</v>
      </c>
    </row>
    <row r="19" spans="2:5" x14ac:dyDescent="0.25">
      <c r="B19" t="s">
        <v>776</v>
      </c>
    </row>
    <row r="20" spans="2:5" x14ac:dyDescent="0.25">
      <c r="B20" t="s">
        <v>775</v>
      </c>
    </row>
    <row r="21" spans="2:5" x14ac:dyDescent="0.25">
      <c r="B21" t="s">
        <v>778</v>
      </c>
    </row>
    <row r="22" spans="2:5" x14ac:dyDescent="0.25">
      <c r="B22" t="s">
        <v>779</v>
      </c>
    </row>
    <row r="23" spans="2:5" ht="30" x14ac:dyDescent="0.25">
      <c r="B23" s="192" t="s">
        <v>662</v>
      </c>
      <c r="C23" s="192" t="s">
        <v>844</v>
      </c>
      <c r="D23" s="192" t="s">
        <v>847</v>
      </c>
    </row>
    <row r="24" spans="2:5" x14ac:dyDescent="0.25">
      <c r="B24" s="174">
        <v>2011</v>
      </c>
      <c r="C24" s="174">
        <f>'Indice des prix'!C19</f>
        <v>101.4</v>
      </c>
      <c r="D24" s="2"/>
    </row>
    <row r="25" spans="2:5" x14ac:dyDescent="0.25">
      <c r="B25" s="174">
        <v>2012</v>
      </c>
      <c r="C25" s="174">
        <f>'Indice des prix'!D19</f>
        <v>99.8</v>
      </c>
      <c r="D25" s="211">
        <f>(C25-C24)/C24</f>
        <v>-1.5779092702169709E-2</v>
      </c>
    </row>
    <row r="26" spans="2:5" x14ac:dyDescent="0.25">
      <c r="B26" s="174">
        <v>2013</v>
      </c>
      <c r="C26" s="174">
        <f>'Indice des prix'!E19</f>
        <v>102.4</v>
      </c>
      <c r="D26" s="211">
        <f t="shared" ref="D26:D28" si="1">(C26-C25)/C25</f>
        <v>2.6052104208416919E-2</v>
      </c>
    </row>
    <row r="27" spans="2:5" x14ac:dyDescent="0.25">
      <c r="B27" s="174">
        <v>2014</v>
      </c>
      <c r="C27" s="174">
        <f>'Indice des prix'!F19</f>
        <v>98.4</v>
      </c>
      <c r="D27" s="211">
        <f t="shared" si="1"/>
        <v>-3.90625E-2</v>
      </c>
    </row>
    <row r="28" spans="2:5" x14ac:dyDescent="0.25">
      <c r="B28" s="174">
        <v>2015</v>
      </c>
      <c r="C28" s="174">
        <f>'Indice des prix'!G19</f>
        <v>100.49999999999999</v>
      </c>
      <c r="D28" s="211">
        <f t="shared" si="1"/>
        <v>2.1341463414633943E-2</v>
      </c>
    </row>
    <row r="31" spans="2:5" ht="18.75" x14ac:dyDescent="0.3">
      <c r="B31" s="171" t="s">
        <v>845</v>
      </c>
    </row>
    <row r="32" spans="2:5" ht="36" x14ac:dyDescent="0.25">
      <c r="B32" s="256" t="s">
        <v>662</v>
      </c>
      <c r="C32" s="256" t="s">
        <v>846</v>
      </c>
      <c r="D32" s="256" t="s">
        <v>847</v>
      </c>
      <c r="E32" s="256" t="s">
        <v>840</v>
      </c>
    </row>
    <row r="33" spans="2:5" x14ac:dyDescent="0.25">
      <c r="B33" s="174">
        <v>2012</v>
      </c>
      <c r="C33" s="219">
        <f>D12</f>
        <v>6.7000000000000032E-2</v>
      </c>
      <c r="D33" s="219">
        <f>D25</f>
        <v>-1.5779092702169709E-2</v>
      </c>
      <c r="E33" s="239">
        <f>C33/D33</f>
        <v>-4.2461249999999797</v>
      </c>
    </row>
    <row r="34" spans="2:5" x14ac:dyDescent="0.25">
      <c r="B34" s="174">
        <v>2013</v>
      </c>
      <c r="C34" s="219">
        <f>D13</f>
        <v>5.5295220243673768E-2</v>
      </c>
      <c r="D34" s="219">
        <f t="shared" ref="D34:D35" si="2">D26</f>
        <v>2.6052104208416919E-2</v>
      </c>
      <c r="E34" s="239">
        <f t="shared" ref="E34:E35" si="3">C34/D34</f>
        <v>2.1224857616610091</v>
      </c>
    </row>
    <row r="35" spans="2:5" x14ac:dyDescent="0.25">
      <c r="B35" s="174">
        <v>2014</v>
      </c>
      <c r="C35" s="219">
        <f>D14</f>
        <v>-5.3285968028418682E-3</v>
      </c>
      <c r="D35" s="219">
        <f t="shared" si="2"/>
        <v>-3.90625E-2</v>
      </c>
      <c r="E35" s="239">
        <f t="shared" si="3"/>
        <v>0.13641207815275183</v>
      </c>
    </row>
    <row r="36" spans="2:5" x14ac:dyDescent="0.25">
      <c r="B36" s="257" t="s">
        <v>881</v>
      </c>
    </row>
    <row r="38" spans="2:5" ht="18.75" x14ac:dyDescent="0.3">
      <c r="B38" s="171" t="s">
        <v>854</v>
      </c>
    </row>
    <row r="39" spans="2:5" x14ac:dyDescent="0.25">
      <c r="B39" t="s">
        <v>860</v>
      </c>
    </row>
    <row r="40" spans="2:5" x14ac:dyDescent="0.25">
      <c r="B40" t="s">
        <v>861</v>
      </c>
    </row>
    <row r="41" spans="2:5" ht="60" x14ac:dyDescent="0.25">
      <c r="B41" s="256" t="s">
        <v>662</v>
      </c>
      <c r="C41" s="256" t="s">
        <v>854</v>
      </c>
      <c r="D41" s="256" t="s">
        <v>859</v>
      </c>
    </row>
    <row r="42" spans="2:5" x14ac:dyDescent="0.25">
      <c r="B42" s="174">
        <v>2010</v>
      </c>
      <c r="C42" s="244">
        <v>588.07713899999999</v>
      </c>
      <c r="D42" s="2"/>
    </row>
    <row r="43" spans="2:5" x14ac:dyDescent="0.25">
      <c r="B43" s="245">
        <v>2011</v>
      </c>
      <c r="C43" s="244">
        <v>600.86810600000001</v>
      </c>
      <c r="D43" s="241">
        <f>(C43-C42)/C42</f>
        <v>2.1750491817706968E-2</v>
      </c>
    </row>
    <row r="44" spans="2:5" x14ac:dyDescent="0.25">
      <c r="B44" s="245">
        <v>2012</v>
      </c>
      <c r="C44" s="244">
        <v>597.25706300000002</v>
      </c>
      <c r="D44" s="241">
        <f t="shared" ref="D44:D45" si="4">(C44-C43)/C43</f>
        <v>-6.0097098913084847E-3</v>
      </c>
    </row>
    <row r="45" spans="2:5" x14ac:dyDescent="0.25">
      <c r="B45" s="245">
        <v>2013</v>
      </c>
      <c r="C45" s="244">
        <v>602.78834800000004</v>
      </c>
      <c r="D45" s="241">
        <f t="shared" si="4"/>
        <v>9.2611462344481723E-3</v>
      </c>
    </row>
    <row r="48" spans="2:5" ht="18.75" x14ac:dyDescent="0.3">
      <c r="B48" s="171" t="s">
        <v>862</v>
      </c>
    </row>
    <row r="49" spans="2:7" ht="25.9" customHeight="1" x14ac:dyDescent="0.25">
      <c r="B49" s="256" t="s">
        <v>662</v>
      </c>
      <c r="C49" s="256" t="s">
        <v>846</v>
      </c>
      <c r="D49" s="256" t="s">
        <v>859</v>
      </c>
      <c r="E49" s="256" t="s">
        <v>863</v>
      </c>
    </row>
    <row r="50" spans="2:7" x14ac:dyDescent="0.25">
      <c r="B50" s="174">
        <v>2011</v>
      </c>
      <c r="C50" s="219">
        <f>D12</f>
        <v>6.7000000000000032E-2</v>
      </c>
      <c r="D50" s="219">
        <f>D43</f>
        <v>2.1750491817706968E-2</v>
      </c>
      <c r="E50" s="246">
        <f>C50/D50</f>
        <v>3.0803901153837661</v>
      </c>
    </row>
    <row r="51" spans="2:7" x14ac:dyDescent="0.25">
      <c r="B51" s="174">
        <v>2012</v>
      </c>
      <c r="C51" s="219">
        <f t="shared" ref="C51:C52" si="5">D13</f>
        <v>5.5295220243673768E-2</v>
      </c>
      <c r="D51" s="219">
        <f t="shared" ref="D51:D52" si="6">D44</f>
        <v>-6.0097098913084847E-3</v>
      </c>
      <c r="E51" s="246">
        <f t="shared" ref="E51:E52" si="7">C51/D51</f>
        <v>-9.2009799547302986</v>
      </c>
    </row>
    <row r="52" spans="2:7" x14ac:dyDescent="0.25">
      <c r="B52" s="174">
        <v>2013</v>
      </c>
      <c r="C52" s="219">
        <f t="shared" si="5"/>
        <v>-5.3285968028418682E-3</v>
      </c>
      <c r="D52" s="219">
        <f t="shared" si="6"/>
        <v>9.2611462344481723E-3</v>
      </c>
      <c r="E52" s="246">
        <f t="shared" si="7"/>
        <v>-0.57537119790003766</v>
      </c>
    </row>
    <row r="53" spans="2:7" x14ac:dyDescent="0.25">
      <c r="B53" s="257" t="s">
        <v>881</v>
      </c>
    </row>
    <row r="55" spans="2:7" ht="30" customHeight="1" x14ac:dyDescent="0.25">
      <c r="B55" s="298" t="s">
        <v>882</v>
      </c>
      <c r="C55" s="298"/>
      <c r="D55" s="298"/>
      <c r="E55" s="298"/>
      <c r="F55" s="298"/>
      <c r="G55" s="298"/>
    </row>
    <row r="56" spans="2:7" ht="36" x14ac:dyDescent="0.25">
      <c r="B56" s="261" t="s">
        <v>662</v>
      </c>
      <c r="C56" s="261" t="s">
        <v>846</v>
      </c>
      <c r="D56" s="261" t="s">
        <v>847</v>
      </c>
      <c r="E56" s="262" t="s">
        <v>840</v>
      </c>
      <c r="F56" s="261" t="s">
        <v>859</v>
      </c>
      <c r="G56" s="262" t="s">
        <v>863</v>
      </c>
    </row>
    <row r="57" spans="2:7" x14ac:dyDescent="0.25">
      <c r="B57" s="204">
        <v>2011</v>
      </c>
      <c r="C57" s="259">
        <f>C50</f>
        <v>6.7000000000000032E-2</v>
      </c>
      <c r="D57" s="259">
        <f>D33</f>
        <v>-1.5779092702169709E-2</v>
      </c>
      <c r="E57" s="260">
        <f>E33</f>
        <v>-4.2461249999999797</v>
      </c>
      <c r="F57" s="259">
        <f>D50</f>
        <v>2.1750491817706968E-2</v>
      </c>
      <c r="G57" s="260">
        <f>E50</f>
        <v>3.0803901153837661</v>
      </c>
    </row>
    <row r="58" spans="2:7" x14ac:dyDescent="0.25">
      <c r="B58" s="204">
        <v>2012</v>
      </c>
      <c r="C58" s="259">
        <f t="shared" ref="C58:C59" si="8">C51</f>
        <v>5.5295220243673768E-2</v>
      </c>
      <c r="D58" s="259">
        <f t="shared" ref="D58:E59" si="9">D34</f>
        <v>2.6052104208416919E-2</v>
      </c>
      <c r="E58" s="260">
        <f t="shared" si="9"/>
        <v>2.1224857616610091</v>
      </c>
      <c r="F58" s="259">
        <f t="shared" ref="F58:F59" si="10">D51</f>
        <v>-6.0097098913084847E-3</v>
      </c>
      <c r="G58" s="260">
        <f t="shared" ref="G58:G59" si="11">E51</f>
        <v>-9.2009799547302986</v>
      </c>
    </row>
    <row r="59" spans="2:7" x14ac:dyDescent="0.25">
      <c r="B59" s="204">
        <v>2013</v>
      </c>
      <c r="C59" s="259">
        <f t="shared" si="8"/>
        <v>-5.3285968028418682E-3</v>
      </c>
      <c r="D59" s="259">
        <f t="shared" si="9"/>
        <v>-3.90625E-2</v>
      </c>
      <c r="E59" s="260">
        <f t="shared" si="9"/>
        <v>0.13641207815275183</v>
      </c>
      <c r="F59" s="259">
        <f t="shared" si="10"/>
        <v>9.2611462344481723E-3</v>
      </c>
      <c r="G59" s="260">
        <f t="shared" si="11"/>
        <v>-0.57537119790003766</v>
      </c>
    </row>
    <row r="60" spans="2:7" x14ac:dyDescent="0.25">
      <c r="B60" s="257" t="s">
        <v>881</v>
      </c>
    </row>
  </sheetData>
  <mergeCells count="1">
    <mergeCell ref="B55:G5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6:N11"/>
  <sheetViews>
    <sheetView showGridLines="0" workbookViewId="0">
      <selection activeCell="N13" sqref="N13"/>
    </sheetView>
  </sheetViews>
  <sheetFormatPr defaultColWidth="11.42578125" defaultRowHeight="15" x14ac:dyDescent="0.25"/>
  <cols>
    <col min="1" max="1" width="3.5703125" customWidth="1"/>
    <col min="2" max="2" width="6.42578125" customWidth="1"/>
    <col min="3" max="3" width="9.5703125" customWidth="1"/>
    <col min="4" max="4" width="7.85546875" customWidth="1"/>
    <col min="5" max="5" width="11.28515625" customWidth="1"/>
    <col min="6" max="6" width="10.5703125" customWidth="1"/>
    <col min="7" max="7" width="11" customWidth="1"/>
    <col min="8" max="8" width="1.5703125" customWidth="1"/>
    <col min="9" max="9" width="6.42578125" customWidth="1"/>
    <col min="10" max="10" width="9.5703125" customWidth="1"/>
    <col min="11" max="11" width="7.85546875" customWidth="1"/>
    <col min="12" max="12" width="11.28515625" customWidth="1"/>
    <col min="13" max="13" width="10.5703125" customWidth="1"/>
    <col min="14" max="14" width="11" customWidth="1"/>
  </cols>
  <sheetData>
    <row r="6" spans="2:14" s="253" customFormat="1" ht="31.15" customHeight="1" x14ac:dyDescent="0.25">
      <c r="B6" s="299" t="str">
        <f>'Elasticité globale'!B55</f>
        <v>Elasticité de la demande globale
(conso intermédiaire + immo. Incorporelles)</v>
      </c>
      <c r="C6" s="299"/>
      <c r="D6" s="299"/>
      <c r="E6" s="299"/>
      <c r="F6" s="299"/>
      <c r="G6" s="299"/>
      <c r="H6"/>
      <c r="I6" s="295" t="str">
        <f>'Elasticité conso intermédiaires'!F23</f>
        <v>Elasticité de la demande en conso intermédiaire</v>
      </c>
      <c r="J6" s="296"/>
      <c r="K6" s="296"/>
      <c r="L6" s="296"/>
      <c r="M6" s="296"/>
      <c r="N6" s="297"/>
    </row>
    <row r="7" spans="2:14" ht="36" x14ac:dyDescent="0.25">
      <c r="B7" s="261" t="str">
        <f>'Elasticité globale'!B56</f>
        <v>Année</v>
      </c>
      <c r="C7" s="261" t="str">
        <f>'Elasticité globale'!C56</f>
        <v>Variation de la demande</v>
      </c>
      <c r="D7" s="261" t="str">
        <f>'Elasticité globale'!D56</f>
        <v>Variation du prix</v>
      </c>
      <c r="E7" s="262" t="str">
        <f>'Elasticité globale'!E56</f>
        <v>Elasticité prix de la demande</v>
      </c>
      <c r="F7" s="261" t="str">
        <f>'Elasticité globale'!F56</f>
        <v>Variation de l'EBE national</v>
      </c>
      <c r="G7" s="262" t="str">
        <f>'Elasticité globale'!G56</f>
        <v>Elasticité EBE de la demande</v>
      </c>
      <c r="I7" s="261" t="str">
        <f>'Elasticité conso intermédiaires'!F24</f>
        <v>Année</v>
      </c>
      <c r="J7" s="261" t="str">
        <f>'Elasticité conso intermédiaires'!G24</f>
        <v>Variation de la demande</v>
      </c>
      <c r="K7" s="261" t="str">
        <f>'Elasticité conso intermédiaires'!H24</f>
        <v>Variation du prix</v>
      </c>
      <c r="L7" s="262" t="str">
        <f>'Elasticité conso intermédiaires'!I24</f>
        <v>Elasticité prix de la demande</v>
      </c>
      <c r="M7" s="261" t="str">
        <f>'Elasticité conso intermédiaires'!J24</f>
        <v>Variation de l'EBE national</v>
      </c>
      <c r="N7" s="262" t="str">
        <f>'Elasticité conso intermédiaires'!K24</f>
        <v>Elasticité EBE de la demande</v>
      </c>
    </row>
    <row r="8" spans="2:14" x14ac:dyDescent="0.25">
      <c r="B8" s="204">
        <f>'Elasticité globale'!B57</f>
        <v>2011</v>
      </c>
      <c r="C8" s="259">
        <f>'Elasticité globale'!C57</f>
        <v>6.7000000000000032E-2</v>
      </c>
      <c r="D8" s="259">
        <f>'Elasticité globale'!D57</f>
        <v>-1.5779092702169709E-2</v>
      </c>
      <c r="E8" s="260">
        <f>'Elasticité globale'!E57</f>
        <v>-4.2461249999999797</v>
      </c>
      <c r="F8" s="259">
        <f>'Elasticité globale'!F57</f>
        <v>2.1750491817706968E-2</v>
      </c>
      <c r="G8" s="260">
        <f>'Elasticité globale'!G57</f>
        <v>3.0803901153837661</v>
      </c>
      <c r="I8" s="204">
        <f>'Elasticité conso intermédiaires'!F25</f>
        <v>2011</v>
      </c>
      <c r="J8" s="219">
        <f>'Elasticité conso intermédiaires'!G25</f>
        <v>6.8175042403710862E-2</v>
      </c>
      <c r="K8" s="219">
        <f>'Elasticité conso intermédiaires'!H25</f>
        <v>1.4E-2</v>
      </c>
      <c r="L8" s="265">
        <f>'Elasticité conso intermédiaires'!I25</f>
        <v>4.869645885979347</v>
      </c>
      <c r="M8" s="219">
        <f>'Elasticité conso intermédiaires'!J25</f>
        <v>2.1750491817706968E-2</v>
      </c>
      <c r="N8" s="266">
        <f>'Elasticité conso intermédiaires'!K25</f>
        <v>3.1344138318844768</v>
      </c>
    </row>
    <row r="9" spans="2:14" x14ac:dyDescent="0.25">
      <c r="B9" s="204">
        <f>'Elasticité globale'!B58</f>
        <v>2012</v>
      </c>
      <c r="C9" s="259">
        <f>'Elasticité globale'!C58</f>
        <v>5.5295220243673768E-2</v>
      </c>
      <c r="D9" s="259">
        <f>'Elasticité globale'!D58</f>
        <v>2.6052104208416919E-2</v>
      </c>
      <c r="E9" s="260">
        <f>'Elasticité globale'!E58</f>
        <v>2.1224857616610091</v>
      </c>
      <c r="F9" s="259">
        <f>'Elasticité globale'!F58</f>
        <v>-6.0097098913084847E-3</v>
      </c>
      <c r="G9" s="260">
        <f>'Elasticité globale'!G58</f>
        <v>-9.2009799547302986</v>
      </c>
      <c r="I9" s="204">
        <f>'Elasticité conso intermédiaires'!F26</f>
        <v>2012</v>
      </c>
      <c r="J9" s="219">
        <f>'Elasticité conso intermédiaires'!G26</f>
        <v>-1.0522278551955975E-2</v>
      </c>
      <c r="K9" s="219">
        <f>'Elasticité conso intermédiaires'!H26</f>
        <v>-2E-3</v>
      </c>
      <c r="L9" s="265">
        <f>'Elasticité conso intermédiaires'!I26</f>
        <v>5.2611392759779871</v>
      </c>
      <c r="M9" s="219">
        <f>'Elasticité conso intermédiaires'!J26</f>
        <v>-6.0097098913084847E-3</v>
      </c>
      <c r="N9" s="266">
        <f>'Elasticité conso intermédiaires'!K26</f>
        <v>1.7508796168636647</v>
      </c>
    </row>
    <row r="10" spans="2:14" x14ac:dyDescent="0.25">
      <c r="B10" s="204">
        <f>'Elasticité globale'!B59</f>
        <v>2013</v>
      </c>
      <c r="C10" s="259">
        <f>'Elasticité globale'!C59</f>
        <v>-5.3285968028418682E-3</v>
      </c>
      <c r="D10" s="259">
        <f>'Elasticité globale'!D59</f>
        <v>-3.90625E-2</v>
      </c>
      <c r="E10" s="260">
        <f>'Elasticité globale'!E59</f>
        <v>0.13641207815275183</v>
      </c>
      <c r="F10" s="259">
        <f>'Elasticité globale'!F59</f>
        <v>9.2611462344481723E-3</v>
      </c>
      <c r="G10" s="260">
        <f>'Elasticité globale'!G59</f>
        <v>-0.57537119790003766</v>
      </c>
      <c r="I10" s="204">
        <f>'Elasticité conso intermédiaires'!F27</f>
        <v>2013</v>
      </c>
      <c r="J10" s="219">
        <f>'Elasticité conso intermédiaires'!G27</f>
        <v>2.6045288130363924E-2</v>
      </c>
      <c r="K10" s="219">
        <f>'Elasticité conso intermédiaires'!H27</f>
        <v>2.4E-2</v>
      </c>
      <c r="L10" s="265">
        <f>'Elasticité conso intermédiaires'!I27</f>
        <v>1.0852203387651636</v>
      </c>
      <c r="M10" s="219">
        <f>'Elasticité conso intermédiaires'!J27</f>
        <v>9.2611462344481723E-3</v>
      </c>
      <c r="N10" s="266">
        <f>'Elasticité conso intermédiaires'!K27</f>
        <v>2.8123179864588153</v>
      </c>
    </row>
    <row r="11" spans="2:14" x14ac:dyDescent="0.25">
      <c r="B11" s="257" t="s">
        <v>881</v>
      </c>
      <c r="I11" s="257" t="s">
        <v>881</v>
      </c>
    </row>
  </sheetData>
  <mergeCells count="2">
    <mergeCell ref="B6:G6"/>
    <mergeCell ref="I6:N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4"/>
  <sheetViews>
    <sheetView showGridLines="0" zoomScale="90" zoomScaleNormal="90" workbookViewId="0">
      <selection activeCell="J29" sqref="J29"/>
    </sheetView>
  </sheetViews>
  <sheetFormatPr defaultColWidth="11.5703125" defaultRowHeight="12.75" x14ac:dyDescent="0.2"/>
  <cols>
    <col min="1" max="1" width="2.7109375" style="127" customWidth="1"/>
    <col min="2" max="2" width="49.85546875" style="131" customWidth="1"/>
    <col min="3" max="3" width="8.7109375" style="128" customWidth="1"/>
    <col min="4" max="4" width="8.28515625" style="128" bestFit="1" customWidth="1"/>
    <col min="5" max="5" width="8.140625" style="128" bestFit="1" customWidth="1"/>
    <col min="6" max="6" width="48.28515625" style="131" customWidth="1"/>
    <col min="7" max="7" width="8.140625" style="128" bestFit="1" customWidth="1"/>
    <col min="8" max="16384" width="11.5703125" style="128"/>
  </cols>
  <sheetData>
    <row r="2" spans="1:7" ht="20.25" x14ac:dyDescent="0.3">
      <c r="B2" s="300" t="s">
        <v>587</v>
      </c>
      <c r="C2" s="301"/>
      <c r="D2" s="301"/>
      <c r="E2" s="301"/>
      <c r="F2" s="301"/>
      <c r="G2" s="302"/>
    </row>
    <row r="3" spans="1:7" s="127" customFormat="1" ht="20.25" x14ac:dyDescent="0.3">
      <c r="B3" s="152"/>
      <c r="C3" s="152"/>
      <c r="D3" s="152"/>
      <c r="E3" s="152"/>
      <c r="F3" s="152"/>
      <c r="G3" s="152"/>
    </row>
    <row r="4" spans="1:7" x14ac:dyDescent="0.2">
      <c r="B4" s="129" t="s">
        <v>588</v>
      </c>
      <c r="C4" s="130" t="s">
        <v>589</v>
      </c>
      <c r="F4" s="128"/>
    </row>
    <row r="5" spans="1:7" x14ac:dyDescent="0.2">
      <c r="B5" s="129" t="s">
        <v>590</v>
      </c>
      <c r="C5" s="130" t="s">
        <v>591</v>
      </c>
      <c r="F5" s="128"/>
    </row>
    <row r="6" spans="1:7" x14ac:dyDescent="0.2">
      <c r="B6" s="129" t="s">
        <v>592</v>
      </c>
      <c r="C6" s="130" t="s">
        <v>593</v>
      </c>
      <c r="F6" s="128"/>
    </row>
    <row r="7" spans="1:7" x14ac:dyDescent="0.2">
      <c r="B7" s="129" t="s">
        <v>594</v>
      </c>
      <c r="C7" s="130">
        <v>30345</v>
      </c>
      <c r="F7" s="128"/>
    </row>
    <row r="9" spans="1:7" ht="15" x14ac:dyDescent="0.25">
      <c r="B9" s="170" t="s">
        <v>595</v>
      </c>
      <c r="F9" s="128"/>
    </row>
    <row r="10" spans="1:7" ht="13.5" thickBot="1" x14ac:dyDescent="0.25">
      <c r="B10" s="153" t="s">
        <v>596</v>
      </c>
    </row>
    <row r="11" spans="1:7" x14ac:dyDescent="0.2">
      <c r="B11" s="303" t="s">
        <v>597</v>
      </c>
      <c r="C11" s="304"/>
      <c r="D11" s="304"/>
      <c r="E11" s="305"/>
      <c r="F11" s="306" t="s">
        <v>598</v>
      </c>
      <c r="G11" s="307"/>
    </row>
    <row r="12" spans="1:7" ht="13.5" thickBot="1" x14ac:dyDescent="0.25">
      <c r="B12" s="158"/>
      <c r="C12" s="154" t="s">
        <v>599</v>
      </c>
      <c r="D12" s="155" t="s">
        <v>600</v>
      </c>
      <c r="E12" s="159" t="s">
        <v>601</v>
      </c>
      <c r="F12" s="132"/>
      <c r="G12" s="133"/>
    </row>
    <row r="13" spans="1:7" x14ac:dyDescent="0.2">
      <c r="A13" s="134"/>
      <c r="B13" s="135" t="s">
        <v>602</v>
      </c>
      <c r="C13" s="136">
        <v>12.1</v>
      </c>
      <c r="D13" s="137"/>
      <c r="E13" s="160">
        <f t="shared" ref="E13:E24" si="0">C13-D13</f>
        <v>12.1</v>
      </c>
      <c r="F13" s="135" t="s">
        <v>603</v>
      </c>
      <c r="G13" s="138">
        <v>2495.9</v>
      </c>
    </row>
    <row r="14" spans="1:7" x14ac:dyDescent="0.2">
      <c r="A14" s="134"/>
      <c r="B14" s="135" t="s">
        <v>604</v>
      </c>
      <c r="C14" s="136">
        <v>4337.5</v>
      </c>
      <c r="D14" s="136">
        <v>1559.3</v>
      </c>
      <c r="E14" s="160">
        <f t="shared" si="0"/>
        <v>2778.2</v>
      </c>
      <c r="F14" s="135" t="s">
        <v>605</v>
      </c>
      <c r="G14" s="138">
        <v>2642.1</v>
      </c>
    </row>
    <row r="15" spans="1:7" x14ac:dyDescent="0.2">
      <c r="A15" s="134"/>
      <c r="B15" s="135" t="s">
        <v>606</v>
      </c>
      <c r="C15" s="136">
        <v>2319.4</v>
      </c>
      <c r="D15" s="136">
        <v>1396.8</v>
      </c>
      <c r="E15" s="160">
        <f t="shared" si="0"/>
        <v>922.60000000000014</v>
      </c>
      <c r="F15" s="135" t="s">
        <v>607</v>
      </c>
      <c r="G15" s="138">
        <v>1.3</v>
      </c>
    </row>
    <row r="16" spans="1:7" x14ac:dyDescent="0.2">
      <c r="A16" s="134"/>
      <c r="B16" s="135" t="s">
        <v>608</v>
      </c>
      <c r="C16" s="136">
        <v>11.4</v>
      </c>
      <c r="D16" s="136">
        <v>0.6</v>
      </c>
      <c r="E16" s="160">
        <f t="shared" si="0"/>
        <v>10.8</v>
      </c>
      <c r="F16" s="135" t="s">
        <v>609</v>
      </c>
      <c r="G16" s="138">
        <v>1255.5999999999999</v>
      </c>
    </row>
    <row r="17" spans="1:7" x14ac:dyDescent="0.2">
      <c r="A17" s="134"/>
      <c r="B17" s="135" t="s">
        <v>610</v>
      </c>
      <c r="C17" s="136">
        <v>235.9</v>
      </c>
      <c r="D17" s="136">
        <v>112.4</v>
      </c>
      <c r="E17" s="160">
        <f t="shared" si="0"/>
        <v>123.5</v>
      </c>
      <c r="F17" s="135" t="s">
        <v>611</v>
      </c>
      <c r="G17" s="138">
        <v>607.9</v>
      </c>
    </row>
    <row r="18" spans="1:7" x14ac:dyDescent="0.2">
      <c r="A18" s="134"/>
      <c r="B18" s="139" t="s">
        <v>612</v>
      </c>
      <c r="C18" s="136">
        <v>188.3</v>
      </c>
      <c r="D18" s="136">
        <v>134.69999999999999</v>
      </c>
      <c r="E18" s="160">
        <f t="shared" si="0"/>
        <v>53.600000000000023</v>
      </c>
      <c r="F18" s="135" t="s">
        <v>613</v>
      </c>
      <c r="G18" s="138">
        <v>1009.1</v>
      </c>
    </row>
    <row r="19" spans="1:7" x14ac:dyDescent="0.2">
      <c r="A19" s="134"/>
      <c r="B19" s="135" t="s">
        <v>614</v>
      </c>
      <c r="C19" s="136">
        <v>1836.4</v>
      </c>
      <c r="D19" s="136">
        <v>1148.5999999999999</v>
      </c>
      <c r="E19" s="160">
        <f t="shared" si="0"/>
        <v>687.80000000000018</v>
      </c>
      <c r="F19" s="135" t="s">
        <v>615</v>
      </c>
      <c r="G19" s="138">
        <v>8.1999999999999993</v>
      </c>
    </row>
    <row r="20" spans="1:7" x14ac:dyDescent="0.2">
      <c r="A20" s="134"/>
      <c r="B20" s="140" t="s">
        <v>616</v>
      </c>
      <c r="C20" s="136">
        <v>82.5</v>
      </c>
      <c r="D20" s="137"/>
      <c r="E20" s="160">
        <f t="shared" si="0"/>
        <v>82.5</v>
      </c>
      <c r="F20" s="135" t="s">
        <v>617</v>
      </c>
      <c r="G20" s="138">
        <v>134.9</v>
      </c>
    </row>
    <row r="21" spans="1:7" x14ac:dyDescent="0.2">
      <c r="A21" s="134"/>
      <c r="B21" s="135" t="s">
        <v>618</v>
      </c>
      <c r="C21" s="136">
        <v>43.3</v>
      </c>
      <c r="D21" s="136">
        <v>0.5</v>
      </c>
      <c r="E21" s="160">
        <f t="shared" si="0"/>
        <v>42.8</v>
      </c>
      <c r="F21" s="142" t="s">
        <v>619</v>
      </c>
      <c r="G21" s="138">
        <v>8155</v>
      </c>
    </row>
    <row r="22" spans="1:7" x14ac:dyDescent="0.2">
      <c r="A22" s="134"/>
      <c r="B22" s="135" t="s">
        <v>620</v>
      </c>
      <c r="C22" s="136">
        <v>4.0999999999999996</v>
      </c>
      <c r="D22" s="136">
        <v>0</v>
      </c>
      <c r="E22" s="160">
        <f t="shared" si="0"/>
        <v>4.0999999999999996</v>
      </c>
      <c r="F22" s="143"/>
      <c r="G22" s="141"/>
    </row>
    <row r="23" spans="1:7" x14ac:dyDescent="0.2">
      <c r="A23" s="134"/>
      <c r="B23" s="135" t="s">
        <v>621</v>
      </c>
      <c r="C23" s="136">
        <v>5448.7</v>
      </c>
      <c r="D23" s="136">
        <v>1029.7</v>
      </c>
      <c r="E23" s="160">
        <f t="shared" si="0"/>
        <v>4419</v>
      </c>
      <c r="F23" s="135" t="s">
        <v>622</v>
      </c>
      <c r="G23" s="138">
        <v>117.2</v>
      </c>
    </row>
    <row r="24" spans="1:7" x14ac:dyDescent="0.2">
      <c r="A24" s="134"/>
      <c r="B24" s="142" t="s">
        <v>623</v>
      </c>
      <c r="C24" s="136">
        <v>12105.6</v>
      </c>
      <c r="D24" s="136">
        <v>3985.9</v>
      </c>
      <c r="E24" s="160">
        <f t="shared" si="0"/>
        <v>8119.7000000000007</v>
      </c>
      <c r="F24" s="135" t="s">
        <v>624</v>
      </c>
      <c r="G24" s="138">
        <v>607.6</v>
      </c>
    </row>
    <row r="25" spans="1:7" x14ac:dyDescent="0.2">
      <c r="A25" s="134"/>
      <c r="B25" s="135"/>
      <c r="C25" s="136"/>
      <c r="D25" s="136"/>
      <c r="E25" s="160"/>
      <c r="F25" s="135" t="s">
        <v>625</v>
      </c>
      <c r="G25" s="138">
        <v>3633.1</v>
      </c>
    </row>
    <row r="26" spans="1:7" x14ac:dyDescent="0.2">
      <c r="A26" s="134"/>
      <c r="B26" s="167" t="s">
        <v>626</v>
      </c>
      <c r="C26" s="136">
        <v>280.5</v>
      </c>
      <c r="D26" s="136">
        <v>64.900000000000006</v>
      </c>
      <c r="E26" s="160">
        <f t="shared" ref="E26:E35" si="1">C26-D26</f>
        <v>215.6</v>
      </c>
      <c r="F26" s="135"/>
      <c r="G26" s="138"/>
    </row>
    <row r="27" spans="1:7" x14ac:dyDescent="0.2">
      <c r="A27" s="134"/>
      <c r="B27" s="135" t="s">
        <v>627</v>
      </c>
      <c r="C27" s="136">
        <v>171.1</v>
      </c>
      <c r="D27" s="136">
        <v>22.2</v>
      </c>
      <c r="E27" s="160">
        <f t="shared" si="1"/>
        <v>148.9</v>
      </c>
      <c r="F27" s="135" t="s">
        <v>628</v>
      </c>
      <c r="G27" s="138">
        <v>346.5</v>
      </c>
    </row>
    <row r="28" spans="1:7" x14ac:dyDescent="0.2">
      <c r="A28" s="134"/>
      <c r="B28" s="135" t="s">
        <v>629</v>
      </c>
      <c r="C28" s="136">
        <v>119.2</v>
      </c>
      <c r="D28" s="136">
        <v>1.9</v>
      </c>
      <c r="E28" s="160">
        <f t="shared" si="1"/>
        <v>117.3</v>
      </c>
      <c r="F28" s="135" t="s">
        <v>630</v>
      </c>
      <c r="G28" s="138">
        <v>4193.3999999999996</v>
      </c>
    </row>
    <row r="29" spans="1:7" x14ac:dyDescent="0.2">
      <c r="A29" s="134"/>
      <c r="B29" s="135" t="s">
        <v>631</v>
      </c>
      <c r="C29" s="136">
        <v>9014</v>
      </c>
      <c r="D29" s="136">
        <v>169</v>
      </c>
      <c r="E29" s="160">
        <f t="shared" si="1"/>
        <v>8845</v>
      </c>
      <c r="F29" s="135" t="s">
        <v>632</v>
      </c>
      <c r="G29" s="138">
        <v>6795.9</v>
      </c>
    </row>
    <row r="30" spans="1:7" x14ac:dyDescent="0.2">
      <c r="A30" s="134"/>
      <c r="B30" s="135" t="s">
        <v>633</v>
      </c>
      <c r="C30" s="136">
        <v>3879.8</v>
      </c>
      <c r="D30" s="136">
        <v>41.5</v>
      </c>
      <c r="E30" s="160">
        <f t="shared" si="1"/>
        <v>3838.3</v>
      </c>
      <c r="F30" s="167" t="s">
        <v>634</v>
      </c>
      <c r="G30" s="138">
        <v>1188</v>
      </c>
    </row>
    <row r="31" spans="1:7" x14ac:dyDescent="0.2">
      <c r="A31" s="134"/>
      <c r="B31" s="135" t="s">
        <v>635</v>
      </c>
      <c r="C31" s="136">
        <v>1092.8</v>
      </c>
      <c r="D31" s="136">
        <v>9.5</v>
      </c>
      <c r="E31" s="160">
        <f t="shared" si="1"/>
        <v>1083.3</v>
      </c>
      <c r="F31" s="135" t="s">
        <v>636</v>
      </c>
      <c r="G31" s="138">
        <v>16156.9</v>
      </c>
    </row>
    <row r="32" spans="1:7" x14ac:dyDescent="0.2">
      <c r="A32" s="134"/>
      <c r="B32" s="135" t="s">
        <v>637</v>
      </c>
      <c r="C32" s="136">
        <v>1860.1</v>
      </c>
      <c r="D32" s="136">
        <v>0.2</v>
      </c>
      <c r="E32" s="160">
        <f t="shared" si="1"/>
        <v>1859.8999999999999</v>
      </c>
      <c r="F32" s="135" t="s">
        <v>638</v>
      </c>
      <c r="G32" s="138">
        <v>16.2</v>
      </c>
    </row>
    <row r="33" spans="2:7" x14ac:dyDescent="0.2">
      <c r="B33" s="135" t="s">
        <v>639</v>
      </c>
      <c r="C33" s="136">
        <v>357.7</v>
      </c>
      <c r="D33" s="136">
        <v>0</v>
      </c>
      <c r="E33" s="160">
        <f t="shared" si="1"/>
        <v>357.7</v>
      </c>
      <c r="F33" s="164"/>
      <c r="G33" s="141"/>
    </row>
    <row r="34" spans="2:7" x14ac:dyDescent="0.2">
      <c r="B34" s="142" t="s">
        <v>640</v>
      </c>
      <c r="C34" s="136">
        <v>16775.099999999999</v>
      </c>
      <c r="D34" s="136">
        <v>309.10000000000002</v>
      </c>
      <c r="E34" s="160">
        <f t="shared" si="1"/>
        <v>16466</v>
      </c>
      <c r="F34" s="164"/>
      <c r="G34" s="141"/>
    </row>
    <row r="35" spans="2:7" x14ac:dyDescent="0.2">
      <c r="B35" s="135" t="s">
        <v>641</v>
      </c>
      <c r="C35" s="136">
        <v>32.4</v>
      </c>
      <c r="D35" s="137"/>
      <c r="E35" s="160">
        <f t="shared" si="1"/>
        <v>32.4</v>
      </c>
      <c r="F35" s="164"/>
      <c r="G35" s="141"/>
    </row>
    <row r="36" spans="2:7" ht="13.5" thickBot="1" x14ac:dyDescent="0.25">
      <c r="B36" s="161"/>
      <c r="C36" s="162"/>
      <c r="D36" s="162"/>
      <c r="E36" s="163"/>
      <c r="F36" s="161"/>
      <c r="G36" s="163"/>
    </row>
    <row r="37" spans="2:7" ht="13.5" thickBot="1" x14ac:dyDescent="0.25">
      <c r="B37" s="165" t="s">
        <v>642</v>
      </c>
      <c r="C37" s="156">
        <v>28925.1</v>
      </c>
      <c r="D37" s="157">
        <f>SUM(D13:D23)+SUM(D26:D33)</f>
        <v>5691.7999999999993</v>
      </c>
      <c r="E37" s="168">
        <f>C37-D37</f>
        <v>23233.3</v>
      </c>
      <c r="F37" s="166" t="s">
        <v>643</v>
      </c>
      <c r="G37" s="169">
        <v>25052.799999999999</v>
      </c>
    </row>
    <row r="38" spans="2:7" x14ac:dyDescent="0.2">
      <c r="B38" s="128"/>
      <c r="F38" s="128"/>
    </row>
    <row r="39" spans="2:7" x14ac:dyDescent="0.2">
      <c r="B39" s="128"/>
      <c r="F39" s="128"/>
    </row>
    <row r="40" spans="2:7" x14ac:dyDescent="0.2">
      <c r="B40" s="128"/>
      <c r="C40" s="144">
        <f>C24+C34+C20</f>
        <v>28963.199999999997</v>
      </c>
      <c r="F40" s="128"/>
    </row>
    <row r="41" spans="2:7" x14ac:dyDescent="0.2">
      <c r="B41" s="128"/>
      <c r="C41" s="144">
        <f>SUM(C13:C19)+SUM(C21:C23)+SUM(C26:C33)+C35</f>
        <v>31244.699999999997</v>
      </c>
      <c r="E41" s="144">
        <f>C41-D37</f>
        <v>25552.899999999998</v>
      </c>
      <c r="F41" s="128"/>
    </row>
    <row r="42" spans="2:7" x14ac:dyDescent="0.2">
      <c r="B42" s="128"/>
      <c r="F42" s="128"/>
    </row>
    <row r="43" spans="2:7" x14ac:dyDescent="0.2">
      <c r="B43" s="128"/>
      <c r="F43" s="128"/>
    </row>
    <row r="44" spans="2:7" ht="25.5" x14ac:dyDescent="0.2">
      <c r="B44" s="129" t="s">
        <v>644</v>
      </c>
      <c r="E44" s="130">
        <v>24630.2</v>
      </c>
      <c r="F44" s="128"/>
      <c r="G44" s="144">
        <f>G37-E44</f>
        <v>422.59999999999854</v>
      </c>
    </row>
  </sheetData>
  <mergeCells count="3">
    <mergeCell ref="B2:G2"/>
    <mergeCell ref="B11:E11"/>
    <mergeCell ref="F11:G1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5"/>
  <sheetViews>
    <sheetView workbookViewId="0">
      <selection activeCell="B17" sqref="B17"/>
    </sheetView>
  </sheetViews>
  <sheetFormatPr defaultColWidth="11.5703125" defaultRowHeight="12.75" x14ac:dyDescent="0.2"/>
  <cols>
    <col min="1" max="1" width="4.28515625" style="62" customWidth="1"/>
    <col min="2" max="2" width="57.28515625" style="131" customWidth="1"/>
    <col min="3" max="3" width="11.7109375" style="62" customWidth="1"/>
    <col min="4" max="4" width="5.28515625" style="62" customWidth="1"/>
    <col min="5" max="5" width="18.42578125" style="62" customWidth="1"/>
    <col min="6" max="16384" width="11.5703125" style="62"/>
  </cols>
  <sheetData>
    <row r="1" spans="2:4" ht="13.5" thickBot="1" x14ac:dyDescent="0.25"/>
    <row r="2" spans="2:4" ht="21" thickBot="1" x14ac:dyDescent="0.35">
      <c r="B2" s="308" t="s">
        <v>695</v>
      </c>
      <c r="C2" s="309"/>
    </row>
    <row r="4" spans="2:4" x14ac:dyDescent="0.2">
      <c r="B4" s="129" t="s">
        <v>588</v>
      </c>
      <c r="C4" s="130" t="s">
        <v>589</v>
      </c>
    </row>
    <row r="5" spans="2:4" x14ac:dyDescent="0.2">
      <c r="B5" s="129" t="s">
        <v>590</v>
      </c>
      <c r="C5" s="130" t="s">
        <v>591</v>
      </c>
    </row>
    <row r="6" spans="2:4" x14ac:dyDescent="0.2">
      <c r="B6" s="129" t="s">
        <v>592</v>
      </c>
      <c r="C6" s="130" t="s">
        <v>593</v>
      </c>
    </row>
    <row r="7" spans="2:4" x14ac:dyDescent="0.2">
      <c r="B7" s="129" t="s">
        <v>594</v>
      </c>
      <c r="C7" s="130">
        <v>30345</v>
      </c>
    </row>
    <row r="8" spans="2:4" x14ac:dyDescent="0.2">
      <c r="B8" s="129"/>
      <c r="C8" s="129"/>
      <c r="D8" s="129"/>
    </row>
    <row r="9" spans="2:4" x14ac:dyDescent="0.2">
      <c r="B9" s="129"/>
      <c r="C9" s="129"/>
      <c r="D9" s="129"/>
    </row>
    <row r="10" spans="2:4" x14ac:dyDescent="0.2">
      <c r="B10" s="129" t="s">
        <v>696</v>
      </c>
      <c r="C10" s="130">
        <v>835.1</v>
      </c>
    </row>
    <row r="11" spans="2:4" x14ac:dyDescent="0.2">
      <c r="B11" s="129" t="s">
        <v>697</v>
      </c>
      <c r="C11" s="130">
        <v>565.79999999999995</v>
      </c>
    </row>
    <row r="12" spans="2:4" x14ac:dyDescent="0.2">
      <c r="B12" s="129" t="s">
        <v>698</v>
      </c>
      <c r="C12" s="130">
        <v>4.5</v>
      </c>
    </row>
    <row r="13" spans="2:4" x14ac:dyDescent="0.2">
      <c r="B13" s="145" t="s">
        <v>699</v>
      </c>
      <c r="C13" s="130">
        <v>264.8</v>
      </c>
    </row>
    <row r="14" spans="2:4" x14ac:dyDescent="0.2">
      <c r="B14" s="129" t="s">
        <v>700</v>
      </c>
      <c r="C14" s="130">
        <v>24.6</v>
      </c>
    </row>
    <row r="15" spans="2:4" x14ac:dyDescent="0.2">
      <c r="B15" s="129" t="s">
        <v>701</v>
      </c>
      <c r="C15" s="130">
        <v>28587.7</v>
      </c>
    </row>
    <row r="16" spans="2:4" x14ac:dyDescent="0.2">
      <c r="B16" s="129" t="s">
        <v>702</v>
      </c>
      <c r="C16" s="130">
        <v>1.2</v>
      </c>
    </row>
    <row r="17" spans="2:6" x14ac:dyDescent="0.2">
      <c r="B17" s="129" t="s">
        <v>703</v>
      </c>
      <c r="C17" s="130">
        <v>207.6</v>
      </c>
    </row>
    <row r="18" spans="2:6" x14ac:dyDescent="0.2">
      <c r="B18" s="129" t="s">
        <v>704</v>
      </c>
      <c r="C18" s="130">
        <v>28821.1</v>
      </c>
    </row>
    <row r="19" spans="2:6" x14ac:dyDescent="0.2">
      <c r="B19" s="146" t="s">
        <v>705</v>
      </c>
      <c r="C19" s="130">
        <v>29447.4</v>
      </c>
    </row>
    <row r="20" spans="2:6" x14ac:dyDescent="0.2">
      <c r="B20" s="129" t="s">
        <v>706</v>
      </c>
      <c r="C20" s="130">
        <v>542.79999999999995</v>
      </c>
    </row>
    <row r="21" spans="2:6" x14ac:dyDescent="0.2">
      <c r="B21" s="129" t="s">
        <v>707</v>
      </c>
      <c r="C21" s="130">
        <v>44.6</v>
      </c>
    </row>
    <row r="22" spans="2:6" x14ac:dyDescent="0.2">
      <c r="B22" s="129" t="s">
        <v>708</v>
      </c>
      <c r="C22" s="130">
        <v>1356.1</v>
      </c>
      <c r="E22" s="147" t="s">
        <v>709</v>
      </c>
      <c r="F22" s="148">
        <f>C11+C12+C22+C23+C24+C26+C27+C28+C29+C32+C33+C34+C37+C38+C43+C48+C50+C51</f>
        <v>32217.300000000007</v>
      </c>
    </row>
    <row r="23" spans="2:6" ht="15" x14ac:dyDescent="0.25">
      <c r="B23" s="129" t="s">
        <v>710</v>
      </c>
      <c r="C23" s="130">
        <v>-1.8</v>
      </c>
      <c r="E23" s="147" t="s">
        <v>711</v>
      </c>
      <c r="F23" s="149">
        <f>(C22+C23)/F22</f>
        <v>4.203642142575572E-2</v>
      </c>
    </row>
    <row r="24" spans="2:6" x14ac:dyDescent="0.2">
      <c r="B24" s="129" t="s">
        <v>712</v>
      </c>
      <c r="C24" s="130">
        <v>12273.6</v>
      </c>
    </row>
    <row r="25" spans="2:6" x14ac:dyDescent="0.2">
      <c r="B25" s="150" t="s">
        <v>713</v>
      </c>
      <c r="C25" s="130">
        <v>6756.5</v>
      </c>
    </row>
    <row r="26" spans="2:6" x14ac:dyDescent="0.2">
      <c r="B26" s="150" t="s">
        <v>714</v>
      </c>
      <c r="C26" s="130">
        <v>832.7</v>
      </c>
    </row>
    <row r="27" spans="2:6" x14ac:dyDescent="0.2">
      <c r="B27" s="150" t="s">
        <v>715</v>
      </c>
      <c r="C27" s="130">
        <v>50.6</v>
      </c>
    </row>
    <row r="28" spans="2:6" x14ac:dyDescent="0.2">
      <c r="B28" s="150" t="s">
        <v>716</v>
      </c>
      <c r="C28" s="130">
        <v>522.70000000000005</v>
      </c>
    </row>
    <row r="29" spans="2:6" x14ac:dyDescent="0.2">
      <c r="B29" s="129" t="s">
        <v>717</v>
      </c>
      <c r="C29" s="130">
        <v>454.7</v>
      </c>
    </row>
    <row r="30" spans="2:6" x14ac:dyDescent="0.2">
      <c r="B30" s="129" t="s">
        <v>707</v>
      </c>
      <c r="C30" s="130">
        <v>196.1</v>
      </c>
    </row>
    <row r="31" spans="2:6" x14ac:dyDescent="0.2">
      <c r="B31" s="145" t="s">
        <v>718</v>
      </c>
      <c r="C31" s="130">
        <v>15546</v>
      </c>
    </row>
    <row r="32" spans="2:6" x14ac:dyDescent="0.2">
      <c r="B32" s="129" t="s">
        <v>719</v>
      </c>
      <c r="C32" s="130">
        <v>645</v>
      </c>
    </row>
    <row r="33" spans="2:3" x14ac:dyDescent="0.2">
      <c r="B33" s="129" t="s">
        <v>720</v>
      </c>
      <c r="C33" s="130">
        <v>9161.5</v>
      </c>
    </row>
    <row r="34" spans="2:3" x14ac:dyDescent="0.2">
      <c r="B34" s="129" t="s">
        <v>721</v>
      </c>
      <c r="C34" s="130">
        <v>4156.3999999999996</v>
      </c>
    </row>
    <row r="35" spans="2:3" x14ac:dyDescent="0.2">
      <c r="B35" s="129" t="s">
        <v>722</v>
      </c>
      <c r="C35" s="130">
        <v>76</v>
      </c>
    </row>
    <row r="36" spans="2:3" x14ac:dyDescent="0.2">
      <c r="B36" s="145" t="s">
        <v>723</v>
      </c>
      <c r="C36" s="130">
        <v>1659.2</v>
      </c>
    </row>
    <row r="37" spans="2:3" x14ac:dyDescent="0.2">
      <c r="B37" s="129" t="s">
        <v>724</v>
      </c>
      <c r="C37" s="130">
        <v>488.5</v>
      </c>
    </row>
    <row r="38" spans="2:3" x14ac:dyDescent="0.2">
      <c r="B38" s="129" t="s">
        <v>725</v>
      </c>
      <c r="C38" s="130">
        <v>420.6</v>
      </c>
    </row>
    <row r="39" spans="2:3" x14ac:dyDescent="0.2">
      <c r="B39" s="129" t="s">
        <v>726</v>
      </c>
      <c r="C39" s="130">
        <v>475.4</v>
      </c>
    </row>
    <row r="40" spans="2:3" x14ac:dyDescent="0.2">
      <c r="B40" s="145" t="s">
        <v>727</v>
      </c>
      <c r="C40" s="130">
        <v>1225.4000000000001</v>
      </c>
    </row>
    <row r="41" spans="2:3" x14ac:dyDescent="0.2">
      <c r="B41" s="129" t="s">
        <v>728</v>
      </c>
      <c r="C41" s="130">
        <v>1.2</v>
      </c>
    </row>
    <row r="42" spans="2:3" x14ac:dyDescent="0.2">
      <c r="B42" s="129" t="s">
        <v>729</v>
      </c>
      <c r="C42" s="130" t="s">
        <v>730</v>
      </c>
    </row>
    <row r="43" spans="2:3" x14ac:dyDescent="0.2">
      <c r="B43" s="129" t="s">
        <v>731</v>
      </c>
      <c r="C43" s="130">
        <v>535.20000000000005</v>
      </c>
    </row>
    <row r="44" spans="2:3" x14ac:dyDescent="0.2">
      <c r="B44" s="129" t="s">
        <v>732</v>
      </c>
      <c r="C44" s="130">
        <v>160.80000000000001</v>
      </c>
    </row>
    <row r="45" spans="2:3" x14ac:dyDescent="0.2">
      <c r="B45" s="129" t="s">
        <v>733</v>
      </c>
      <c r="C45" s="130">
        <v>414.8</v>
      </c>
    </row>
    <row r="46" spans="2:3" x14ac:dyDescent="0.2">
      <c r="B46" s="145" t="s">
        <v>734</v>
      </c>
      <c r="C46" s="130">
        <v>1088.0999999999999</v>
      </c>
    </row>
    <row r="47" spans="2:3" x14ac:dyDescent="0.2">
      <c r="B47" s="129" t="s">
        <v>735</v>
      </c>
      <c r="C47" s="130">
        <v>672.2</v>
      </c>
    </row>
    <row r="48" spans="2:3" x14ac:dyDescent="0.2">
      <c r="B48" s="129" t="s">
        <v>736</v>
      </c>
      <c r="C48" s="130">
        <v>564.9</v>
      </c>
    </row>
    <row r="49" spans="2:3" x14ac:dyDescent="0.2">
      <c r="B49" s="145" t="s">
        <v>737</v>
      </c>
      <c r="C49" s="130">
        <f>C47-C48</f>
        <v>107.30000000000007</v>
      </c>
    </row>
    <row r="50" spans="2:3" x14ac:dyDescent="0.2">
      <c r="B50" s="129" t="s">
        <v>738</v>
      </c>
      <c r="C50" s="130">
        <v>106.9</v>
      </c>
    </row>
    <row r="51" spans="2:3" x14ac:dyDescent="0.2">
      <c r="B51" s="129" t="s">
        <v>739</v>
      </c>
      <c r="C51" s="130">
        <v>79.400000000000006</v>
      </c>
    </row>
    <row r="52" spans="2:3" x14ac:dyDescent="0.2">
      <c r="B52" s="145" t="s">
        <v>740</v>
      </c>
      <c r="C52" s="130">
        <v>1009.1</v>
      </c>
    </row>
    <row r="53" spans="2:3" x14ac:dyDescent="0.2">
      <c r="B53" s="145"/>
      <c r="C53" s="151"/>
    </row>
    <row r="54" spans="2:3" x14ac:dyDescent="0.2">
      <c r="B54" s="129" t="s">
        <v>741</v>
      </c>
      <c r="C54" s="130">
        <v>15458</v>
      </c>
    </row>
    <row r="55" spans="2:3" x14ac:dyDescent="0.2">
      <c r="B55" s="129" t="s">
        <v>742</v>
      </c>
      <c r="C55" s="130">
        <v>14977.1</v>
      </c>
    </row>
  </sheetData>
  <mergeCells count="1">
    <mergeCell ref="B2:C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6"/>
  <sheetViews>
    <sheetView zoomScale="80" zoomScaleNormal="80" workbookViewId="0">
      <selection activeCell="K9" sqref="K9"/>
    </sheetView>
  </sheetViews>
  <sheetFormatPr defaultColWidth="11.42578125" defaultRowHeight="15" x14ac:dyDescent="0.25"/>
  <cols>
    <col min="1" max="1" width="3.7109375" customWidth="1"/>
    <col min="2" max="2" width="4.42578125" customWidth="1"/>
    <col min="3" max="3" width="7.42578125" customWidth="1"/>
    <col min="5" max="6" width="12.85546875" bestFit="1" customWidth="1"/>
    <col min="7" max="7" width="14.28515625" customWidth="1"/>
    <col min="8" max="8" width="13.28515625" customWidth="1"/>
    <col min="9" max="9" width="15.85546875" customWidth="1"/>
    <col min="11" max="11" width="15.140625" customWidth="1"/>
    <col min="12" max="12" width="27.42578125" customWidth="1"/>
    <col min="13" max="13" width="22.28515625" bestFit="1" customWidth="1"/>
    <col min="14" max="14" width="16.42578125" bestFit="1" customWidth="1"/>
  </cols>
  <sheetData>
    <row r="3" spans="3:13" ht="21" x14ac:dyDescent="0.35">
      <c r="C3" s="310" t="s">
        <v>645</v>
      </c>
      <c r="D3" s="310"/>
      <c r="E3" s="310"/>
      <c r="F3" s="310"/>
      <c r="G3" s="310"/>
      <c r="H3" s="310"/>
      <c r="I3" s="310"/>
      <c r="J3" s="310"/>
    </row>
    <row r="6" spans="3:13" x14ac:dyDescent="0.25">
      <c r="C6" t="s">
        <v>646</v>
      </c>
    </row>
    <row r="7" spans="3:13" x14ac:dyDescent="0.25">
      <c r="C7" t="s">
        <v>647</v>
      </c>
    </row>
    <row r="9" spans="3:13" x14ac:dyDescent="0.25">
      <c r="K9" s="22" t="s">
        <v>866</v>
      </c>
      <c r="L9" s="1"/>
      <c r="M9" s="1"/>
    </row>
    <row r="11" spans="3:13" x14ac:dyDescent="0.25">
      <c r="D11" s="173" t="s">
        <v>648</v>
      </c>
      <c r="E11" s="173" t="s">
        <v>649</v>
      </c>
      <c r="F11" s="173" t="s">
        <v>475</v>
      </c>
      <c r="G11" s="173" t="s">
        <v>650</v>
      </c>
      <c r="H11" s="173" t="s">
        <v>651</v>
      </c>
      <c r="I11" s="175" t="s">
        <v>652</v>
      </c>
    </row>
    <row r="12" spans="3:13" x14ac:dyDescent="0.25">
      <c r="D12" s="174">
        <v>1</v>
      </c>
      <c r="E12" s="2"/>
      <c r="F12" s="2"/>
      <c r="G12" s="2"/>
      <c r="H12" s="2"/>
      <c r="I12" s="2"/>
    </row>
    <row r="13" spans="3:13" ht="18.75" x14ac:dyDescent="0.3">
      <c r="D13" s="174">
        <v>2</v>
      </c>
      <c r="E13" s="2"/>
      <c r="F13" s="2"/>
      <c r="G13" s="2"/>
      <c r="H13" s="2"/>
      <c r="I13" s="2"/>
      <c r="L13" s="171" t="s">
        <v>653</v>
      </c>
    </row>
    <row r="14" spans="3:13" x14ac:dyDescent="0.25">
      <c r="D14" s="174">
        <v>3</v>
      </c>
      <c r="E14" s="2"/>
      <c r="F14" s="2"/>
      <c r="G14" s="2"/>
      <c r="H14" s="2"/>
      <c r="I14" s="2"/>
      <c r="L14" t="s">
        <v>654</v>
      </c>
    </row>
    <row r="15" spans="3:13" x14ac:dyDescent="0.25">
      <c r="D15" s="174">
        <v>4</v>
      </c>
      <c r="E15" s="2"/>
      <c r="F15" s="2"/>
      <c r="G15" s="2"/>
      <c r="H15" s="2"/>
      <c r="I15" s="2"/>
      <c r="L15" t="s">
        <v>655</v>
      </c>
    </row>
    <row r="16" spans="3:13" x14ac:dyDescent="0.25">
      <c r="D16" s="174">
        <v>5</v>
      </c>
      <c r="E16" s="2"/>
      <c r="F16" s="2"/>
      <c r="G16" s="2"/>
      <c r="H16" s="2"/>
      <c r="I16" s="2"/>
      <c r="L16" s="22" t="s">
        <v>656</v>
      </c>
      <c r="M16" s="29">
        <v>0.90100000000000002</v>
      </c>
    </row>
    <row r="17" spans="4:15" x14ac:dyDescent="0.25">
      <c r="D17" s="174">
        <v>6</v>
      </c>
      <c r="E17" s="2"/>
      <c r="F17" s="2"/>
      <c r="G17" s="2"/>
      <c r="H17" s="2"/>
      <c r="I17" s="2"/>
    </row>
    <row r="18" spans="4:15" x14ac:dyDescent="0.25">
      <c r="D18" s="174">
        <v>7</v>
      </c>
      <c r="E18" s="2"/>
      <c r="F18" s="2"/>
      <c r="G18" s="2"/>
      <c r="H18" s="2"/>
      <c r="I18" s="2"/>
      <c r="L18" t="s">
        <v>657</v>
      </c>
      <c r="M18" t="s">
        <v>658</v>
      </c>
    </row>
    <row r="19" spans="4:15" x14ac:dyDescent="0.25">
      <c r="D19" s="174">
        <v>8</v>
      </c>
      <c r="E19" s="2"/>
      <c r="F19" s="2"/>
      <c r="G19" s="2"/>
      <c r="H19" s="2"/>
      <c r="I19" s="2"/>
      <c r="L19" t="s">
        <v>659</v>
      </c>
      <c r="M19" t="s">
        <v>660</v>
      </c>
      <c r="N19" t="s">
        <v>661</v>
      </c>
    </row>
    <row r="20" spans="4:15" x14ac:dyDescent="0.25">
      <c r="D20" s="174">
        <v>9</v>
      </c>
      <c r="E20" s="2"/>
      <c r="F20" s="2"/>
      <c r="G20" s="2"/>
      <c r="H20" s="2"/>
      <c r="I20" s="2"/>
    </row>
    <row r="21" spans="4:15" x14ac:dyDescent="0.25">
      <c r="D21" s="174">
        <v>10</v>
      </c>
      <c r="E21" s="2"/>
      <c r="F21" s="2"/>
      <c r="G21" s="2"/>
      <c r="H21" s="2"/>
      <c r="I21" s="2"/>
      <c r="K21" t="s">
        <v>662</v>
      </c>
      <c r="L21" s="1">
        <v>2013</v>
      </c>
      <c r="M21" s="1">
        <v>2013</v>
      </c>
      <c r="N21" s="1">
        <v>2013</v>
      </c>
    </row>
    <row r="22" spans="4:15" x14ac:dyDescent="0.25">
      <c r="D22" s="174">
        <v>11</v>
      </c>
      <c r="E22" s="2"/>
      <c r="F22" s="2"/>
      <c r="G22" s="2"/>
      <c r="H22" s="2"/>
      <c r="I22" s="2"/>
      <c r="K22" s="22" t="s">
        <v>663</v>
      </c>
      <c r="L22" s="176">
        <v>547</v>
      </c>
      <c r="M22" s="1">
        <v>4</v>
      </c>
      <c r="N22" s="1"/>
    </row>
    <row r="23" spans="4:15" x14ac:dyDescent="0.25">
      <c r="D23" s="174">
        <v>12</v>
      </c>
      <c r="E23" s="2"/>
      <c r="F23" s="2"/>
      <c r="G23" s="2"/>
      <c r="H23" s="2"/>
      <c r="I23" s="2"/>
      <c r="K23" s="22" t="s">
        <v>664</v>
      </c>
      <c r="L23" s="176">
        <v>2411</v>
      </c>
      <c r="M23" s="1">
        <v>19</v>
      </c>
      <c r="N23" s="1"/>
    </row>
    <row r="24" spans="4:15" x14ac:dyDescent="0.25">
      <c r="D24" s="174">
        <v>13</v>
      </c>
      <c r="E24" s="2"/>
      <c r="F24" s="2"/>
      <c r="G24" s="2"/>
      <c r="H24" s="2"/>
      <c r="I24" s="2"/>
      <c r="K24" s="22" t="s">
        <v>665</v>
      </c>
      <c r="L24" s="176">
        <v>1210</v>
      </c>
      <c r="M24" s="1">
        <v>10</v>
      </c>
      <c r="N24" s="1"/>
    </row>
    <row r="25" spans="4:15" x14ac:dyDescent="0.25">
      <c r="D25" s="174">
        <v>14</v>
      </c>
      <c r="E25" s="2"/>
      <c r="F25" s="2"/>
      <c r="G25" s="2"/>
      <c r="H25" s="2"/>
      <c r="I25" s="2"/>
      <c r="M25" s="29"/>
      <c r="N25" s="1"/>
    </row>
    <row r="26" spans="4:15" x14ac:dyDescent="0.25">
      <c r="L26" s="1"/>
      <c r="M26" t="s">
        <v>666</v>
      </c>
      <c r="N26" t="s">
        <v>667</v>
      </c>
    </row>
    <row r="27" spans="4:15" x14ac:dyDescent="0.25">
      <c r="K27" s="22" t="s">
        <v>668</v>
      </c>
      <c r="L27" s="176">
        <v>45918</v>
      </c>
      <c r="M27" s="1">
        <v>355</v>
      </c>
      <c r="N27" s="1">
        <v>327</v>
      </c>
      <c r="O27" s="177">
        <f>0.00000711*L27+1.09</f>
        <v>1.4164769800000001</v>
      </c>
    </row>
    <row r="28" spans="4:15" x14ac:dyDescent="0.25">
      <c r="K28" s="22" t="s">
        <v>669</v>
      </c>
      <c r="L28" s="176">
        <v>36437</v>
      </c>
      <c r="M28" s="1">
        <v>171</v>
      </c>
      <c r="N28" s="1">
        <v>260</v>
      </c>
    </row>
    <row r="29" spans="4:15" x14ac:dyDescent="0.25">
      <c r="D29" t="s">
        <v>670</v>
      </c>
      <c r="K29" s="22" t="s">
        <v>671</v>
      </c>
      <c r="L29" s="176">
        <v>16611</v>
      </c>
      <c r="M29" s="1">
        <v>63</v>
      </c>
      <c r="N29" s="1">
        <v>119</v>
      </c>
    </row>
    <row r="30" spans="4:15" x14ac:dyDescent="0.25">
      <c r="D30" t="s">
        <v>672</v>
      </c>
      <c r="K30" s="22" t="s">
        <v>673</v>
      </c>
      <c r="L30" s="176">
        <v>14105</v>
      </c>
      <c r="M30" s="1">
        <v>80</v>
      </c>
      <c r="N30" s="1">
        <v>101</v>
      </c>
    </row>
    <row r="31" spans="4:15" x14ac:dyDescent="0.25">
      <c r="D31" s="1" t="s">
        <v>662</v>
      </c>
      <c r="E31" t="s">
        <v>649</v>
      </c>
      <c r="F31" t="s">
        <v>674</v>
      </c>
      <c r="G31" t="s">
        <v>675</v>
      </c>
      <c r="H31" t="s">
        <v>676</v>
      </c>
      <c r="K31" s="22" t="s">
        <v>677</v>
      </c>
      <c r="L31" s="176">
        <v>13647</v>
      </c>
      <c r="M31" s="1">
        <v>87</v>
      </c>
      <c r="N31" s="1">
        <v>98</v>
      </c>
    </row>
    <row r="32" spans="4:15" x14ac:dyDescent="0.25">
      <c r="D32" s="1">
        <v>2014</v>
      </c>
      <c r="E32" t="s">
        <v>678</v>
      </c>
      <c r="F32" s="178">
        <v>54100</v>
      </c>
      <c r="G32" s="178">
        <v>129631</v>
      </c>
      <c r="H32" t="s">
        <v>679</v>
      </c>
      <c r="K32" s="22" t="s">
        <v>680</v>
      </c>
      <c r="L32" s="176">
        <v>13301</v>
      </c>
      <c r="M32" s="1">
        <v>162</v>
      </c>
      <c r="N32" s="1">
        <v>96</v>
      </c>
    </row>
    <row r="33" spans="4:14" x14ac:dyDescent="0.25">
      <c r="D33" s="1">
        <v>2013</v>
      </c>
      <c r="E33" t="s">
        <v>678</v>
      </c>
      <c r="F33" s="178">
        <v>55595</v>
      </c>
      <c r="G33" s="178">
        <v>134002</v>
      </c>
      <c r="H33" s="178">
        <v>99</v>
      </c>
      <c r="K33" s="22" t="s">
        <v>681</v>
      </c>
      <c r="L33" s="176">
        <v>12727</v>
      </c>
      <c r="M33" s="1">
        <v>80</v>
      </c>
      <c r="N33" s="1">
        <v>92</v>
      </c>
    </row>
    <row r="34" spans="4:14" x14ac:dyDescent="0.25">
      <c r="D34" s="1">
        <v>2012</v>
      </c>
      <c r="E34" s="178" t="s">
        <v>682</v>
      </c>
      <c r="F34" s="178">
        <v>101324</v>
      </c>
      <c r="G34" s="178">
        <v>139523</v>
      </c>
      <c r="K34" s="22" t="s">
        <v>683</v>
      </c>
      <c r="L34" s="176">
        <v>11980</v>
      </c>
      <c r="M34" s="1">
        <v>120</v>
      </c>
      <c r="N34" s="1">
        <v>86</v>
      </c>
    </row>
    <row r="35" spans="4:14" x14ac:dyDescent="0.25">
      <c r="D35" s="1">
        <v>2011</v>
      </c>
      <c r="E35" s="178" t="s">
        <v>682</v>
      </c>
      <c r="F35" s="178">
        <v>100888</v>
      </c>
      <c r="G35" s="178">
        <v>106478</v>
      </c>
      <c r="H35" s="178">
        <v>70</v>
      </c>
      <c r="K35" s="22" t="s">
        <v>684</v>
      </c>
      <c r="L35" s="176">
        <v>11935</v>
      </c>
      <c r="M35" s="1">
        <v>15</v>
      </c>
      <c r="N35" s="1">
        <v>86</v>
      </c>
    </row>
    <row r="36" spans="4:14" x14ac:dyDescent="0.25">
      <c r="D36" s="1">
        <v>2010</v>
      </c>
      <c r="E36" s="178" t="s">
        <v>682</v>
      </c>
      <c r="F36" s="178">
        <v>86715</v>
      </c>
      <c r="G36" s="178">
        <v>117620</v>
      </c>
      <c r="H36" s="178">
        <v>2</v>
      </c>
      <c r="K36" s="22" t="s">
        <v>685</v>
      </c>
      <c r="L36" s="176">
        <v>11428</v>
      </c>
      <c r="M36" s="1">
        <v>134</v>
      </c>
      <c r="N36" s="1">
        <v>82</v>
      </c>
    </row>
    <row r="37" spans="4:14" x14ac:dyDescent="0.25">
      <c r="D37" s="1">
        <v>2009</v>
      </c>
      <c r="E37" s="178" t="s">
        <v>682</v>
      </c>
      <c r="F37" s="178">
        <v>77237</v>
      </c>
      <c r="G37" s="178">
        <v>105000</v>
      </c>
      <c r="H37" t="s">
        <v>686</v>
      </c>
      <c r="K37" s="22" t="s">
        <v>687</v>
      </c>
      <c r="L37" s="176">
        <v>11428</v>
      </c>
      <c r="M37" s="1">
        <v>103</v>
      </c>
      <c r="N37" s="1">
        <v>82</v>
      </c>
    </row>
    <row r="38" spans="4:14" x14ac:dyDescent="0.25">
      <c r="D38" s="1">
        <v>2008</v>
      </c>
      <c r="E38" s="178" t="s">
        <v>682</v>
      </c>
      <c r="F38" s="178">
        <v>64127</v>
      </c>
      <c r="G38" s="178">
        <v>80866</v>
      </c>
      <c r="K38" s="22" t="s">
        <v>688</v>
      </c>
      <c r="L38" s="176">
        <v>11407</v>
      </c>
      <c r="M38" s="1">
        <v>101</v>
      </c>
      <c r="N38" s="1">
        <v>82</v>
      </c>
    </row>
    <row r="39" spans="4:14" x14ac:dyDescent="0.25">
      <c r="D39" s="1">
        <v>2007</v>
      </c>
      <c r="E39" s="178" t="s">
        <v>682</v>
      </c>
      <c r="F39" s="178">
        <v>55579</v>
      </c>
      <c r="G39" s="178">
        <v>83332</v>
      </c>
      <c r="H39" s="178">
        <v>358</v>
      </c>
      <c r="K39" s="22" t="s">
        <v>689</v>
      </c>
      <c r="L39" s="176">
        <v>10920</v>
      </c>
      <c r="M39" s="1">
        <v>103</v>
      </c>
      <c r="N39" s="1">
        <v>79</v>
      </c>
    </row>
    <row r="40" spans="4:14" x14ac:dyDescent="0.25">
      <c r="D40" s="1">
        <v>2006</v>
      </c>
      <c r="E40" s="178" t="s">
        <v>682</v>
      </c>
      <c r="F40" s="178">
        <v>43416</v>
      </c>
      <c r="G40" s="178">
        <v>80999</v>
      </c>
      <c r="H40" s="178">
        <v>289</v>
      </c>
      <c r="K40" s="22" t="s">
        <v>690</v>
      </c>
      <c r="L40" s="176">
        <v>10793</v>
      </c>
      <c r="M40" s="1">
        <v>55</v>
      </c>
      <c r="N40" s="1">
        <v>78</v>
      </c>
    </row>
    <row r="41" spans="4:14" x14ac:dyDescent="0.25">
      <c r="D41" s="1">
        <v>2005</v>
      </c>
      <c r="E41" s="178" t="s">
        <v>682</v>
      </c>
      <c r="F41" s="178">
        <v>39122</v>
      </c>
      <c r="G41" s="178">
        <v>88420</v>
      </c>
      <c r="H41" t="s">
        <v>691</v>
      </c>
      <c r="K41" s="22" t="s">
        <v>692</v>
      </c>
      <c r="L41" s="176">
        <v>10402</v>
      </c>
      <c r="M41" s="1">
        <v>113</v>
      </c>
      <c r="N41" s="1">
        <v>75</v>
      </c>
    </row>
    <row r="42" spans="4:14" x14ac:dyDescent="0.25">
      <c r="D42" s="1">
        <v>2004</v>
      </c>
      <c r="E42" s="178" t="s">
        <v>682</v>
      </c>
      <c r="F42" s="178">
        <v>31428</v>
      </c>
      <c r="G42" s="178">
        <v>67379</v>
      </c>
      <c r="H42" s="178">
        <v>247</v>
      </c>
      <c r="K42" s="22" t="s">
        <v>693</v>
      </c>
      <c r="L42" s="176">
        <v>9695</v>
      </c>
      <c r="M42" s="1">
        <v>25</v>
      </c>
      <c r="N42" s="1">
        <v>70</v>
      </c>
    </row>
    <row r="43" spans="4:14" x14ac:dyDescent="0.25">
      <c r="D43" s="1">
        <v>2003</v>
      </c>
      <c r="E43" s="178" t="s">
        <v>682</v>
      </c>
      <c r="F43" s="178">
        <v>27431</v>
      </c>
      <c r="G43" s="178">
        <v>65490</v>
      </c>
      <c r="H43" s="178">
        <v>262</v>
      </c>
      <c r="K43" s="22" t="s">
        <v>694</v>
      </c>
      <c r="L43" s="176">
        <v>9550</v>
      </c>
      <c r="M43" s="1">
        <v>100</v>
      </c>
      <c r="N43" s="1">
        <v>69</v>
      </c>
    </row>
    <row r="44" spans="4:14" x14ac:dyDescent="0.25">
      <c r="D44" s="1">
        <v>2002</v>
      </c>
      <c r="E44" s="178"/>
      <c r="F44" s="178"/>
      <c r="G44" s="178"/>
    </row>
    <row r="45" spans="4:14" x14ac:dyDescent="0.25">
      <c r="D45" s="1">
        <v>2001</v>
      </c>
      <c r="E45" s="178"/>
      <c r="F45" s="178"/>
      <c r="G45" s="178"/>
    </row>
    <row r="46" spans="4:14" x14ac:dyDescent="0.25">
      <c r="D46" s="1">
        <v>2000</v>
      </c>
      <c r="F46" s="178"/>
      <c r="G46" s="178"/>
    </row>
  </sheetData>
  <mergeCells count="1">
    <mergeCell ref="C3:J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2"/>
  <sheetViews>
    <sheetView workbookViewId="0">
      <selection activeCell="B13" sqref="B13"/>
    </sheetView>
  </sheetViews>
  <sheetFormatPr defaultColWidth="11.42578125" defaultRowHeight="15" x14ac:dyDescent="0.25"/>
  <cols>
    <col min="1" max="1" width="3.85546875" customWidth="1"/>
  </cols>
  <sheetData>
    <row r="2" spans="2:2" ht="18.75" x14ac:dyDescent="0.3">
      <c r="B2" s="171" t="s">
        <v>743</v>
      </c>
    </row>
    <row r="4" spans="2:2" x14ac:dyDescent="0.25">
      <c r="B4" s="172" t="s">
        <v>744</v>
      </c>
    </row>
    <row r="6" spans="2:2" x14ac:dyDescent="0.25">
      <c r="B6" t="s">
        <v>745</v>
      </c>
    </row>
    <row r="7" spans="2:2" x14ac:dyDescent="0.25">
      <c r="B7" t="s">
        <v>746</v>
      </c>
    </row>
    <row r="9" spans="2:2" x14ac:dyDescent="0.25">
      <c r="B9" t="s">
        <v>747</v>
      </c>
    </row>
    <row r="10" spans="2:2" x14ac:dyDescent="0.25">
      <c r="B10" t="s">
        <v>748</v>
      </c>
    </row>
    <row r="12" spans="2:2" x14ac:dyDescent="0.25">
      <c r="B12" t="s">
        <v>749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C2:F57"/>
  <sheetViews>
    <sheetView workbookViewId="0"/>
  </sheetViews>
  <sheetFormatPr defaultColWidth="8.85546875" defaultRowHeight="15" outlineLevelRow="1" x14ac:dyDescent="0.25"/>
  <cols>
    <col min="1" max="2" width="3.42578125" customWidth="1"/>
    <col min="3" max="3" width="18.140625" customWidth="1"/>
    <col min="4" max="4" width="35.140625" customWidth="1"/>
  </cols>
  <sheetData>
    <row r="2" spans="3:6" x14ac:dyDescent="0.25">
      <c r="C2" s="6" t="s">
        <v>31</v>
      </c>
      <c r="D2" s="6" t="s">
        <v>32</v>
      </c>
      <c r="F2" s="9" t="s">
        <v>33</v>
      </c>
    </row>
    <row r="3" spans="3:6" collapsed="1" x14ac:dyDescent="0.25">
      <c r="C3" s="269" t="s">
        <v>34</v>
      </c>
      <c r="D3" s="269"/>
    </row>
    <row r="4" spans="3:6" hidden="1" outlineLevel="1" x14ac:dyDescent="0.25">
      <c r="C4" s="180" t="s">
        <v>35</v>
      </c>
      <c r="D4" t="s">
        <v>36</v>
      </c>
    </row>
    <row r="5" spans="3:6" hidden="1" outlineLevel="1" x14ac:dyDescent="0.25">
      <c r="C5" s="180" t="s">
        <v>37</v>
      </c>
      <c r="D5" t="s">
        <v>38</v>
      </c>
    </row>
    <row r="6" spans="3:6" hidden="1" outlineLevel="1" x14ac:dyDescent="0.25">
      <c r="C6" s="268" t="s">
        <v>39</v>
      </c>
      <c r="D6" t="s">
        <v>40</v>
      </c>
    </row>
    <row r="7" spans="3:6" hidden="1" outlineLevel="1" x14ac:dyDescent="0.25">
      <c r="C7" s="268"/>
      <c r="D7" t="s">
        <v>41</v>
      </c>
    </row>
    <row r="8" spans="3:6" hidden="1" outlineLevel="1" x14ac:dyDescent="0.25">
      <c r="C8" s="180" t="s">
        <v>42</v>
      </c>
      <c r="D8" t="s">
        <v>43</v>
      </c>
    </row>
    <row r="9" spans="3:6" hidden="1" outlineLevel="1" x14ac:dyDescent="0.25">
      <c r="C9" s="268" t="s">
        <v>44</v>
      </c>
      <c r="D9" t="s">
        <v>45</v>
      </c>
    </row>
    <row r="10" spans="3:6" hidden="1" outlineLevel="1" x14ac:dyDescent="0.25">
      <c r="C10" s="268"/>
      <c r="D10" t="s">
        <v>46</v>
      </c>
    </row>
    <row r="11" spans="3:6" hidden="1" outlineLevel="1" x14ac:dyDescent="0.25">
      <c r="C11" s="180" t="s">
        <v>47</v>
      </c>
      <c r="D11" t="s">
        <v>48</v>
      </c>
    </row>
    <row r="12" spans="3:6" hidden="1" outlineLevel="1" x14ac:dyDescent="0.25">
      <c r="C12" s="180" t="s">
        <v>49</v>
      </c>
      <c r="D12" t="s">
        <v>50</v>
      </c>
    </row>
    <row r="13" spans="3:6" hidden="1" outlineLevel="1" x14ac:dyDescent="0.25">
      <c r="C13" s="7" t="s">
        <v>51</v>
      </c>
      <c r="D13" s="8" t="s">
        <v>52</v>
      </c>
    </row>
    <row r="14" spans="3:6" collapsed="1" x14ac:dyDescent="0.25">
      <c r="C14" s="269" t="s">
        <v>53</v>
      </c>
      <c r="D14" s="269"/>
    </row>
    <row r="15" spans="3:6" hidden="1" outlineLevel="1" x14ac:dyDescent="0.25">
      <c r="C15" s="180"/>
      <c r="D15" t="s">
        <v>36</v>
      </c>
    </row>
    <row r="16" spans="3:6" hidden="1" outlineLevel="1" x14ac:dyDescent="0.25">
      <c r="C16" s="180"/>
      <c r="D16" t="s">
        <v>38</v>
      </c>
    </row>
    <row r="17" spans="3:4" hidden="1" outlineLevel="1" x14ac:dyDescent="0.25">
      <c r="C17" s="268"/>
      <c r="D17" t="s">
        <v>40</v>
      </c>
    </row>
    <row r="18" spans="3:4" hidden="1" outlineLevel="1" x14ac:dyDescent="0.25">
      <c r="C18" s="268"/>
      <c r="D18" t="s">
        <v>41</v>
      </c>
    </row>
    <row r="19" spans="3:4" hidden="1" outlineLevel="1" x14ac:dyDescent="0.25">
      <c r="C19" s="180"/>
      <c r="D19" t="s">
        <v>43</v>
      </c>
    </row>
    <row r="20" spans="3:4" hidden="1" outlineLevel="1" x14ac:dyDescent="0.25">
      <c r="C20" s="268"/>
      <c r="D20" t="s">
        <v>45</v>
      </c>
    </row>
    <row r="21" spans="3:4" hidden="1" outlineLevel="1" x14ac:dyDescent="0.25">
      <c r="C21" s="268"/>
      <c r="D21" t="s">
        <v>46</v>
      </c>
    </row>
    <row r="22" spans="3:4" hidden="1" outlineLevel="1" x14ac:dyDescent="0.25">
      <c r="C22" s="180"/>
      <c r="D22" t="s">
        <v>48</v>
      </c>
    </row>
    <row r="23" spans="3:4" hidden="1" outlineLevel="1" x14ac:dyDescent="0.25">
      <c r="C23" s="180"/>
      <c r="D23" t="s">
        <v>50</v>
      </c>
    </row>
    <row r="24" spans="3:4" hidden="1" outlineLevel="1" x14ac:dyDescent="0.25">
      <c r="C24" s="7"/>
      <c r="D24" s="8" t="s">
        <v>52</v>
      </c>
    </row>
    <row r="25" spans="3:4" collapsed="1" x14ac:dyDescent="0.25">
      <c r="C25" s="269" t="s">
        <v>54</v>
      </c>
      <c r="D25" s="269"/>
    </row>
    <row r="26" spans="3:4" hidden="1" outlineLevel="1" x14ac:dyDescent="0.25">
      <c r="C26" s="180"/>
      <c r="D26" t="s">
        <v>36</v>
      </c>
    </row>
    <row r="27" spans="3:4" hidden="1" outlineLevel="1" x14ac:dyDescent="0.25">
      <c r="C27" s="180"/>
      <c r="D27" t="s">
        <v>38</v>
      </c>
    </row>
    <row r="28" spans="3:4" hidden="1" outlineLevel="1" x14ac:dyDescent="0.25">
      <c r="C28" s="268"/>
      <c r="D28" t="s">
        <v>40</v>
      </c>
    </row>
    <row r="29" spans="3:4" hidden="1" outlineLevel="1" x14ac:dyDescent="0.25">
      <c r="C29" s="268"/>
      <c r="D29" t="s">
        <v>41</v>
      </c>
    </row>
    <row r="30" spans="3:4" hidden="1" outlineLevel="1" x14ac:dyDescent="0.25">
      <c r="C30" s="180"/>
      <c r="D30" t="s">
        <v>43</v>
      </c>
    </row>
    <row r="31" spans="3:4" hidden="1" outlineLevel="1" x14ac:dyDescent="0.25">
      <c r="C31" s="268"/>
      <c r="D31" t="s">
        <v>45</v>
      </c>
    </row>
    <row r="32" spans="3:4" hidden="1" outlineLevel="1" x14ac:dyDescent="0.25">
      <c r="C32" s="268"/>
      <c r="D32" t="s">
        <v>46</v>
      </c>
    </row>
    <row r="33" spans="3:4" hidden="1" outlineLevel="1" x14ac:dyDescent="0.25">
      <c r="C33" s="180"/>
      <c r="D33" t="s">
        <v>48</v>
      </c>
    </row>
    <row r="34" spans="3:4" hidden="1" outlineLevel="1" x14ac:dyDescent="0.25">
      <c r="C34" s="180"/>
      <c r="D34" t="s">
        <v>50</v>
      </c>
    </row>
    <row r="35" spans="3:4" hidden="1" outlineLevel="1" x14ac:dyDescent="0.25">
      <c r="C35" s="7"/>
      <c r="D35" s="8" t="s">
        <v>52</v>
      </c>
    </row>
    <row r="36" spans="3:4" collapsed="1" x14ac:dyDescent="0.25">
      <c r="C36" s="269" t="s">
        <v>55</v>
      </c>
      <c r="D36" s="269"/>
    </row>
    <row r="37" spans="3:4" hidden="1" outlineLevel="1" x14ac:dyDescent="0.25">
      <c r="C37" s="180"/>
      <c r="D37" t="s">
        <v>36</v>
      </c>
    </row>
    <row r="38" spans="3:4" hidden="1" outlineLevel="1" x14ac:dyDescent="0.25">
      <c r="C38" s="180"/>
      <c r="D38" t="s">
        <v>38</v>
      </c>
    </row>
    <row r="39" spans="3:4" hidden="1" outlineLevel="1" x14ac:dyDescent="0.25">
      <c r="C39" s="268"/>
      <c r="D39" t="s">
        <v>40</v>
      </c>
    </row>
    <row r="40" spans="3:4" hidden="1" outlineLevel="1" x14ac:dyDescent="0.25">
      <c r="C40" s="268"/>
      <c r="D40" t="s">
        <v>41</v>
      </c>
    </row>
    <row r="41" spans="3:4" hidden="1" outlineLevel="1" x14ac:dyDescent="0.25">
      <c r="C41" s="180"/>
      <c r="D41" t="s">
        <v>43</v>
      </c>
    </row>
    <row r="42" spans="3:4" hidden="1" outlineLevel="1" x14ac:dyDescent="0.25">
      <c r="C42" s="268"/>
      <c r="D42" t="s">
        <v>45</v>
      </c>
    </row>
    <row r="43" spans="3:4" hidden="1" outlineLevel="1" x14ac:dyDescent="0.25">
      <c r="C43" s="268"/>
      <c r="D43" t="s">
        <v>46</v>
      </c>
    </row>
    <row r="44" spans="3:4" hidden="1" outlineLevel="1" x14ac:dyDescent="0.25">
      <c r="C44" s="180"/>
      <c r="D44" t="s">
        <v>48</v>
      </c>
    </row>
    <row r="45" spans="3:4" hidden="1" outlineLevel="1" x14ac:dyDescent="0.25">
      <c r="C45" s="180"/>
      <c r="D45" t="s">
        <v>50</v>
      </c>
    </row>
    <row r="46" spans="3:4" hidden="1" outlineLevel="1" x14ac:dyDescent="0.25">
      <c r="C46" s="7"/>
      <c r="D46" s="8" t="s">
        <v>52</v>
      </c>
    </row>
    <row r="47" spans="3:4" collapsed="1" x14ac:dyDescent="0.25">
      <c r="C47" s="269" t="s">
        <v>56</v>
      </c>
      <c r="D47" s="269"/>
    </row>
    <row r="48" spans="3:4" hidden="1" outlineLevel="1" x14ac:dyDescent="0.25">
      <c r="C48" s="180"/>
      <c r="D48" t="s">
        <v>36</v>
      </c>
    </row>
    <row r="49" spans="3:4" hidden="1" outlineLevel="1" x14ac:dyDescent="0.25">
      <c r="C49" s="180"/>
      <c r="D49" t="s">
        <v>38</v>
      </c>
    </row>
    <row r="50" spans="3:4" hidden="1" outlineLevel="1" x14ac:dyDescent="0.25">
      <c r="C50" s="268"/>
      <c r="D50" t="s">
        <v>40</v>
      </c>
    </row>
    <row r="51" spans="3:4" hidden="1" outlineLevel="1" x14ac:dyDescent="0.25">
      <c r="C51" s="268"/>
      <c r="D51" t="s">
        <v>41</v>
      </c>
    </row>
    <row r="52" spans="3:4" hidden="1" outlineLevel="1" x14ac:dyDescent="0.25">
      <c r="C52" s="180"/>
      <c r="D52" t="s">
        <v>43</v>
      </c>
    </row>
    <row r="53" spans="3:4" hidden="1" outlineLevel="1" x14ac:dyDescent="0.25">
      <c r="C53" s="268"/>
      <c r="D53" t="s">
        <v>45</v>
      </c>
    </row>
    <row r="54" spans="3:4" hidden="1" outlineLevel="1" x14ac:dyDescent="0.25">
      <c r="C54" s="268"/>
      <c r="D54" t="s">
        <v>46</v>
      </c>
    </row>
    <row r="55" spans="3:4" hidden="1" outlineLevel="1" x14ac:dyDescent="0.25">
      <c r="C55" s="180"/>
      <c r="D55" t="s">
        <v>48</v>
      </c>
    </row>
    <row r="56" spans="3:4" hidden="1" outlineLevel="1" x14ac:dyDescent="0.25">
      <c r="C56" s="180"/>
      <c r="D56" t="s">
        <v>50</v>
      </c>
    </row>
    <row r="57" spans="3:4" hidden="1" outlineLevel="1" x14ac:dyDescent="0.25">
      <c r="C57" s="7"/>
      <c r="D57" s="8" t="s">
        <v>52</v>
      </c>
    </row>
  </sheetData>
  <mergeCells count="15">
    <mergeCell ref="C3:D3"/>
    <mergeCell ref="C14:D14"/>
    <mergeCell ref="C25:D25"/>
    <mergeCell ref="C36:D36"/>
    <mergeCell ref="C17:C18"/>
    <mergeCell ref="C20:C21"/>
    <mergeCell ref="C28:C29"/>
    <mergeCell ref="C31:C32"/>
    <mergeCell ref="C50:C51"/>
    <mergeCell ref="C53:C54"/>
    <mergeCell ref="C47:D47"/>
    <mergeCell ref="C9:C10"/>
    <mergeCell ref="C6:C7"/>
    <mergeCell ref="C39:C40"/>
    <mergeCell ref="C42: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P120"/>
  <sheetViews>
    <sheetView showGridLines="0" zoomScale="90" zoomScaleNormal="90" workbookViewId="0"/>
  </sheetViews>
  <sheetFormatPr defaultColWidth="8.85546875" defaultRowHeight="15" outlineLevelRow="6" outlineLevelCol="1" x14ac:dyDescent="0.25"/>
  <cols>
    <col min="1" max="1" width="2" customWidth="1"/>
    <col min="2" max="2" width="10.42578125" customWidth="1"/>
    <col min="3" max="3" width="2.28515625" customWidth="1"/>
    <col min="4" max="4" width="3.7109375" bestFit="1" customWidth="1"/>
    <col min="5" max="5" width="5.28515625" customWidth="1"/>
    <col min="6" max="6" width="6.5703125" customWidth="1"/>
    <col min="7" max="7" width="8.28515625" customWidth="1"/>
    <col min="9" max="9" width="36.7109375" customWidth="1" collapsed="1"/>
    <col min="10" max="10" width="36.7109375" hidden="1" customWidth="1" outlineLevel="1"/>
    <col min="11" max="13" width="29.7109375" style="29" hidden="1" customWidth="1" outlineLevel="1"/>
    <col min="14" max="14" width="52.5703125" customWidth="1" collapsed="1"/>
    <col min="15" max="15" width="8" style="1" hidden="1" customWidth="1" outlineLevel="1"/>
  </cols>
  <sheetData>
    <row r="2" spans="2:16" ht="23.25" x14ac:dyDescent="0.35">
      <c r="B2" s="270" t="s">
        <v>57</v>
      </c>
      <c r="C2" s="270"/>
      <c r="D2" s="270"/>
      <c r="E2" s="270"/>
      <c r="F2" s="270"/>
      <c r="G2" s="270"/>
      <c r="H2" s="270"/>
      <c r="I2" s="270"/>
      <c r="J2" s="270"/>
      <c r="K2" s="270"/>
      <c r="L2" s="270"/>
      <c r="M2" s="270"/>
      <c r="N2" s="270"/>
      <c r="O2" s="270"/>
      <c r="P2" s="247"/>
    </row>
    <row r="4" spans="2:16" ht="33.75" customHeight="1" thickBot="1" x14ac:dyDescent="0.3">
      <c r="B4" s="5" t="s">
        <v>58</v>
      </c>
      <c r="C4" s="271" t="s">
        <v>59</v>
      </c>
      <c r="D4" s="271"/>
      <c r="E4" s="271"/>
      <c r="F4" s="271"/>
      <c r="G4" s="271"/>
      <c r="H4" s="271"/>
      <c r="I4" s="272"/>
      <c r="J4" s="181" t="s">
        <v>60</v>
      </c>
      <c r="K4" s="30" t="s">
        <v>61</v>
      </c>
      <c r="L4" s="30" t="s">
        <v>62</v>
      </c>
      <c r="M4" s="30" t="s">
        <v>63</v>
      </c>
      <c r="N4" s="10" t="s">
        <v>64</v>
      </c>
      <c r="O4" s="11" t="s">
        <v>65</v>
      </c>
    </row>
    <row r="5" spans="2:16" s="29" customFormat="1" x14ac:dyDescent="0.25">
      <c r="B5" s="273" t="s">
        <v>68</v>
      </c>
      <c r="C5" s="25">
        <v>1</v>
      </c>
      <c r="D5" s="25" t="s">
        <v>66</v>
      </c>
      <c r="E5" s="25"/>
      <c r="F5" s="25"/>
      <c r="G5" s="25"/>
      <c r="H5" s="25"/>
      <c r="I5" s="26"/>
      <c r="J5" s="26"/>
      <c r="K5" s="27" t="s">
        <v>67</v>
      </c>
      <c r="L5" s="27"/>
      <c r="M5" s="27"/>
      <c r="N5" s="28"/>
      <c r="O5" s="14">
        <v>7</v>
      </c>
    </row>
    <row r="6" spans="2:16" x14ac:dyDescent="0.25">
      <c r="B6" s="274"/>
      <c r="C6" s="3">
        <v>2</v>
      </c>
      <c r="D6" s="3" t="s">
        <v>68</v>
      </c>
      <c r="E6" s="3"/>
      <c r="F6" s="3"/>
      <c r="G6" s="3"/>
      <c r="H6" s="3"/>
      <c r="I6" s="4"/>
      <c r="J6" s="4"/>
      <c r="K6" s="31"/>
      <c r="L6" s="31" t="s">
        <v>69</v>
      </c>
      <c r="M6" s="31"/>
      <c r="N6" s="2"/>
      <c r="O6" s="15"/>
    </row>
    <row r="7" spans="2:16" outlineLevel="1" collapsed="1" x14ac:dyDescent="0.25">
      <c r="B7" s="274"/>
      <c r="C7" s="3"/>
      <c r="D7" s="3" t="s">
        <v>70</v>
      </c>
      <c r="E7" s="3" t="s">
        <v>71</v>
      </c>
      <c r="F7" s="3"/>
      <c r="G7" s="3"/>
      <c r="H7" s="3"/>
      <c r="I7" s="4"/>
      <c r="J7" s="4"/>
      <c r="K7" s="31"/>
      <c r="L7" s="31" t="s">
        <v>72</v>
      </c>
      <c r="M7" s="31"/>
      <c r="N7" s="2"/>
      <c r="O7" s="15"/>
    </row>
    <row r="8" spans="2:16" hidden="1" outlineLevel="2" x14ac:dyDescent="0.25">
      <c r="B8" s="274"/>
      <c r="C8" s="3"/>
      <c r="D8" s="3"/>
      <c r="E8" s="3" t="s">
        <v>73</v>
      </c>
      <c r="F8" s="3" t="s">
        <v>74</v>
      </c>
      <c r="G8" s="3"/>
      <c r="H8" s="3"/>
      <c r="I8" s="4"/>
      <c r="J8" s="4"/>
      <c r="K8" s="31"/>
      <c r="L8" s="31"/>
      <c r="M8" s="31"/>
      <c r="N8" s="2"/>
      <c r="O8" s="15"/>
    </row>
    <row r="9" spans="2:16" hidden="1" outlineLevel="2" x14ac:dyDescent="0.25">
      <c r="B9" s="274"/>
      <c r="C9" s="3"/>
      <c r="D9" s="3"/>
      <c r="E9" s="3" t="s">
        <v>75</v>
      </c>
      <c r="F9" s="3" t="s">
        <v>76</v>
      </c>
      <c r="G9" s="3"/>
      <c r="H9" s="3"/>
      <c r="I9" s="4"/>
      <c r="J9" s="4"/>
      <c r="K9" s="31"/>
      <c r="L9" s="31"/>
      <c r="M9" s="31"/>
      <c r="N9" s="2"/>
      <c r="O9" s="15"/>
    </row>
    <row r="10" spans="2:16" hidden="1" outlineLevel="2" x14ac:dyDescent="0.25">
      <c r="B10" s="274"/>
      <c r="C10" s="3"/>
      <c r="D10" s="3"/>
      <c r="E10" s="3" t="s">
        <v>77</v>
      </c>
      <c r="F10" s="3" t="s">
        <v>78</v>
      </c>
      <c r="G10" s="3"/>
      <c r="H10" s="3"/>
      <c r="I10" s="4"/>
      <c r="J10" s="4"/>
      <c r="K10" s="31"/>
      <c r="L10" s="31"/>
      <c r="M10" s="31"/>
      <c r="N10" s="2"/>
      <c r="O10" s="15"/>
    </row>
    <row r="11" spans="2:16" hidden="1" outlineLevel="2" x14ac:dyDescent="0.25">
      <c r="B11" s="274"/>
      <c r="C11" s="3"/>
      <c r="D11" s="3"/>
      <c r="E11" s="3" t="s">
        <v>79</v>
      </c>
      <c r="F11" s="3" t="s">
        <v>80</v>
      </c>
      <c r="G11" s="3"/>
      <c r="H11" s="3"/>
      <c r="I11" s="4"/>
      <c r="J11" s="4"/>
      <c r="K11" s="31"/>
      <c r="L11" s="31"/>
      <c r="M11" s="31"/>
      <c r="N11" s="2"/>
      <c r="O11" s="15"/>
    </row>
    <row r="12" spans="2:16" hidden="1" outlineLevel="2" collapsed="1" x14ac:dyDescent="0.25">
      <c r="B12" s="274"/>
      <c r="C12" s="3"/>
      <c r="D12" s="3"/>
      <c r="E12" s="3" t="s">
        <v>81</v>
      </c>
      <c r="F12" s="3" t="s">
        <v>82</v>
      </c>
      <c r="G12" s="3"/>
      <c r="H12" s="3"/>
      <c r="I12" s="4"/>
      <c r="J12" s="4"/>
      <c r="K12" s="31"/>
      <c r="L12" s="31"/>
      <c r="M12" s="31"/>
      <c r="N12" s="2"/>
      <c r="O12" s="15"/>
    </row>
    <row r="13" spans="2:16" ht="15" hidden="1" customHeight="1" outlineLevel="3" x14ac:dyDescent="0.25">
      <c r="B13" s="274"/>
      <c r="C13" s="3"/>
      <c r="D13" s="3"/>
      <c r="E13" s="3"/>
      <c r="F13" s="3" t="s">
        <v>83</v>
      </c>
      <c r="G13" s="3" t="s">
        <v>84</v>
      </c>
      <c r="H13" s="3"/>
      <c r="I13" s="4"/>
      <c r="J13" s="4"/>
      <c r="K13" s="31"/>
      <c r="L13" s="31"/>
      <c r="M13" s="31"/>
      <c r="N13" s="2"/>
      <c r="O13" s="15"/>
    </row>
    <row r="14" spans="2:16" ht="15" hidden="1" customHeight="1" outlineLevel="3" x14ac:dyDescent="0.25">
      <c r="B14" s="274"/>
      <c r="C14" s="3"/>
      <c r="D14" s="3"/>
      <c r="E14" s="3"/>
      <c r="F14" s="3" t="s">
        <v>85</v>
      </c>
      <c r="G14" s="3" t="s">
        <v>86</v>
      </c>
      <c r="H14" s="3"/>
      <c r="I14" s="4"/>
      <c r="J14" s="4"/>
      <c r="K14" s="31"/>
      <c r="L14" s="31"/>
      <c r="M14" s="31"/>
      <c r="N14" s="2"/>
      <c r="O14" s="15"/>
    </row>
    <row r="15" spans="2:16" ht="15" hidden="1" customHeight="1" outlineLevel="3" x14ac:dyDescent="0.25">
      <c r="B15" s="274"/>
      <c r="C15" s="3"/>
      <c r="D15" s="3"/>
      <c r="E15" s="3"/>
      <c r="F15" s="3" t="s">
        <v>87</v>
      </c>
      <c r="G15" s="3" t="s">
        <v>88</v>
      </c>
      <c r="H15" s="3"/>
      <c r="I15" s="4"/>
      <c r="J15" s="4"/>
      <c r="K15" s="31"/>
      <c r="L15" s="31"/>
      <c r="M15" s="31"/>
      <c r="N15" s="2"/>
      <c r="O15" s="15"/>
    </row>
    <row r="16" spans="2:16" outlineLevel="1" collapsed="1" x14ac:dyDescent="0.25">
      <c r="B16" s="274"/>
      <c r="C16" s="3"/>
      <c r="D16" s="3" t="s">
        <v>89</v>
      </c>
      <c r="E16" s="3" t="s">
        <v>90</v>
      </c>
      <c r="F16" s="3"/>
      <c r="G16" s="3"/>
      <c r="H16" s="3"/>
      <c r="I16" s="4"/>
      <c r="J16" s="4"/>
      <c r="K16" s="31"/>
      <c r="L16" s="31"/>
      <c r="M16" s="31"/>
      <c r="N16" s="2"/>
      <c r="O16" s="15"/>
    </row>
    <row r="17" spans="2:15" hidden="1" outlineLevel="2" collapsed="1" x14ac:dyDescent="0.25">
      <c r="B17" s="274"/>
      <c r="C17" s="3"/>
      <c r="D17" s="3"/>
      <c r="E17" s="3" t="s">
        <v>91</v>
      </c>
      <c r="F17" s="3" t="s">
        <v>92</v>
      </c>
      <c r="G17" s="3"/>
      <c r="H17" s="3"/>
      <c r="I17" s="4"/>
      <c r="J17" s="4"/>
      <c r="K17" s="31"/>
      <c r="L17" s="31"/>
      <c r="M17" s="31"/>
      <c r="N17" s="2"/>
      <c r="O17" s="15"/>
    </row>
    <row r="18" spans="2:15" ht="15" hidden="1" customHeight="1" outlineLevel="3" x14ac:dyDescent="0.25">
      <c r="B18" s="274"/>
      <c r="C18" s="3"/>
      <c r="D18" s="3"/>
      <c r="E18" s="3"/>
      <c r="F18" s="3" t="s">
        <v>93</v>
      </c>
      <c r="G18" s="3" t="s">
        <v>94</v>
      </c>
      <c r="H18" s="3"/>
      <c r="I18" s="4"/>
      <c r="J18" s="4"/>
      <c r="K18" s="31"/>
      <c r="L18" s="31"/>
      <c r="M18" s="31"/>
      <c r="N18" s="2"/>
      <c r="O18" s="15"/>
    </row>
    <row r="19" spans="2:15" ht="15" hidden="1" customHeight="1" outlineLevel="3" x14ac:dyDescent="0.25">
      <c r="B19" s="274"/>
      <c r="C19" s="3"/>
      <c r="D19" s="3"/>
      <c r="E19" s="3"/>
      <c r="F19" s="3" t="s">
        <v>95</v>
      </c>
      <c r="G19" s="3" t="s">
        <v>96</v>
      </c>
      <c r="H19" s="3"/>
      <c r="I19" s="4"/>
      <c r="J19" s="4"/>
      <c r="K19" s="31"/>
      <c r="L19" s="31"/>
      <c r="M19" s="31"/>
      <c r="N19" s="2"/>
      <c r="O19" s="15"/>
    </row>
    <row r="20" spans="2:15" hidden="1" outlineLevel="2" collapsed="1" x14ac:dyDescent="0.25">
      <c r="B20" s="274"/>
      <c r="C20" s="3"/>
      <c r="D20" s="3"/>
      <c r="E20" s="3" t="s">
        <v>97</v>
      </c>
      <c r="F20" s="3" t="s">
        <v>98</v>
      </c>
      <c r="G20" s="3"/>
      <c r="H20" s="3"/>
      <c r="I20" s="4"/>
      <c r="J20" s="4"/>
      <c r="K20" s="31"/>
      <c r="L20" s="31"/>
      <c r="M20" s="31"/>
      <c r="N20" s="2"/>
      <c r="O20" s="15"/>
    </row>
    <row r="21" spans="2:15" hidden="1" outlineLevel="3" x14ac:dyDescent="0.25">
      <c r="B21" s="274"/>
      <c r="C21" s="3"/>
      <c r="D21" s="3"/>
      <c r="E21" s="3"/>
      <c r="F21" s="3" t="s">
        <v>99</v>
      </c>
      <c r="G21" s="3" t="s">
        <v>100</v>
      </c>
      <c r="H21" s="3"/>
      <c r="I21" s="4"/>
      <c r="J21" s="4"/>
      <c r="K21" s="31" t="s">
        <v>101</v>
      </c>
      <c r="L21" s="31"/>
      <c r="M21" s="31"/>
      <c r="N21" s="2"/>
      <c r="O21" s="15" t="s">
        <v>102</v>
      </c>
    </row>
    <row r="22" spans="2:15" ht="15" hidden="1" customHeight="1" outlineLevel="3" collapsed="1" x14ac:dyDescent="0.25">
      <c r="B22" s="274"/>
      <c r="C22" s="3"/>
      <c r="D22" s="3"/>
      <c r="E22" s="3"/>
      <c r="F22" s="3" t="s">
        <v>103</v>
      </c>
      <c r="G22" s="3" t="s">
        <v>104</v>
      </c>
      <c r="H22" s="3"/>
      <c r="I22" s="4"/>
      <c r="J22" s="4"/>
      <c r="K22" s="31"/>
      <c r="L22" s="31"/>
      <c r="M22" s="31"/>
      <c r="N22" s="2"/>
      <c r="O22" s="15"/>
    </row>
    <row r="23" spans="2:15" ht="15" hidden="1" customHeight="1" outlineLevel="4" x14ac:dyDescent="0.25">
      <c r="B23" s="274"/>
      <c r="C23" s="3"/>
      <c r="D23" s="3"/>
      <c r="E23" s="3"/>
      <c r="F23" s="3"/>
      <c r="G23" s="3" t="s">
        <v>105</v>
      </c>
      <c r="H23" s="3" t="s">
        <v>106</v>
      </c>
      <c r="I23" s="4"/>
      <c r="J23" s="4"/>
      <c r="K23" s="31"/>
      <c r="L23" s="31"/>
      <c r="M23" s="31"/>
      <c r="N23" s="2"/>
      <c r="O23" s="15"/>
    </row>
    <row r="24" spans="2:15" ht="15" hidden="1" customHeight="1" outlineLevel="4" collapsed="1" x14ac:dyDescent="0.25">
      <c r="B24" s="274"/>
      <c r="C24" s="3"/>
      <c r="D24" s="3"/>
      <c r="E24" s="3"/>
      <c r="F24" s="3"/>
      <c r="G24" s="3" t="s">
        <v>107</v>
      </c>
      <c r="H24" s="3" t="s">
        <v>108</v>
      </c>
      <c r="I24" s="4"/>
      <c r="J24" s="4"/>
      <c r="K24" s="31"/>
      <c r="L24" s="31"/>
      <c r="M24" s="31"/>
      <c r="N24" s="2"/>
      <c r="O24" s="15"/>
    </row>
    <row r="25" spans="2:15" ht="15" hidden="1" customHeight="1" outlineLevel="5" x14ac:dyDescent="0.25">
      <c r="B25" s="274"/>
      <c r="C25" s="3"/>
      <c r="D25" s="3"/>
      <c r="E25" s="3"/>
      <c r="F25" s="3"/>
      <c r="G25" s="3"/>
      <c r="H25" s="3" t="s">
        <v>109</v>
      </c>
      <c r="I25" s="4" t="s">
        <v>110</v>
      </c>
      <c r="J25" s="4"/>
      <c r="K25" s="31"/>
      <c r="L25" s="31"/>
      <c r="M25" s="31"/>
      <c r="N25" s="2"/>
      <c r="O25" s="15"/>
    </row>
    <row r="26" spans="2:15" ht="15" hidden="1" customHeight="1" outlineLevel="5" x14ac:dyDescent="0.25">
      <c r="B26" s="274"/>
      <c r="C26" s="3"/>
      <c r="D26" s="3"/>
      <c r="E26" s="3"/>
      <c r="F26" s="3"/>
      <c r="G26" s="3"/>
      <c r="H26" s="3" t="s">
        <v>111</v>
      </c>
      <c r="I26" s="4" t="s">
        <v>112</v>
      </c>
      <c r="J26" s="4"/>
      <c r="K26" s="31"/>
      <c r="L26" s="31"/>
      <c r="M26" s="31"/>
      <c r="N26" s="2"/>
      <c r="O26" s="15"/>
    </row>
    <row r="27" spans="2:15" ht="15" hidden="1" customHeight="1" outlineLevel="4" collapsed="1" x14ac:dyDescent="0.25">
      <c r="B27" s="274"/>
      <c r="C27" s="3"/>
      <c r="D27" s="3"/>
      <c r="E27" s="3"/>
      <c r="F27" s="3"/>
      <c r="G27" s="3" t="s">
        <v>113</v>
      </c>
      <c r="H27" s="3" t="s">
        <v>114</v>
      </c>
      <c r="I27" s="4"/>
      <c r="J27" s="4"/>
      <c r="K27" s="31"/>
      <c r="L27" s="31"/>
      <c r="M27" s="31"/>
      <c r="N27" s="2"/>
      <c r="O27" s="15"/>
    </row>
    <row r="28" spans="2:15" ht="15" hidden="1" customHeight="1" outlineLevel="5" x14ac:dyDescent="0.25">
      <c r="B28" s="274"/>
      <c r="C28" s="3"/>
      <c r="D28" s="3"/>
      <c r="E28" s="3"/>
      <c r="F28" s="3"/>
      <c r="G28" s="3"/>
      <c r="H28" s="3" t="s">
        <v>115</v>
      </c>
      <c r="I28" s="4" t="s">
        <v>116</v>
      </c>
      <c r="J28" s="4"/>
      <c r="K28" s="31"/>
      <c r="L28" s="31"/>
      <c r="M28" s="31"/>
      <c r="N28" s="2"/>
      <c r="O28" s="15"/>
    </row>
    <row r="29" spans="2:15" ht="15" hidden="1" customHeight="1" outlineLevel="5" x14ac:dyDescent="0.25">
      <c r="B29" s="274"/>
      <c r="C29" s="3"/>
      <c r="D29" s="3"/>
      <c r="E29" s="3"/>
      <c r="F29" s="3"/>
      <c r="G29" s="3"/>
      <c r="H29" s="3" t="s">
        <v>117</v>
      </c>
      <c r="I29" s="4" t="s">
        <v>118</v>
      </c>
      <c r="J29" s="4"/>
      <c r="K29" s="31"/>
      <c r="L29" s="31"/>
      <c r="M29" s="31"/>
      <c r="N29" s="2"/>
      <c r="O29" s="15"/>
    </row>
    <row r="30" spans="2:15" ht="15" hidden="1" customHeight="1" outlineLevel="3" x14ac:dyDescent="0.25">
      <c r="B30" s="274"/>
      <c r="C30" s="3"/>
      <c r="D30" s="3"/>
      <c r="E30" s="3"/>
      <c r="F30" s="3" t="s">
        <v>119</v>
      </c>
      <c r="G30" s="3" t="s">
        <v>120</v>
      </c>
      <c r="H30" s="3"/>
      <c r="I30" s="4"/>
      <c r="J30" s="4"/>
      <c r="K30" s="31"/>
      <c r="L30" s="31"/>
      <c r="M30" s="31"/>
      <c r="N30" s="2"/>
      <c r="O30" s="15"/>
    </row>
    <row r="31" spans="2:15" hidden="1" outlineLevel="2" collapsed="1" x14ac:dyDescent="0.25">
      <c r="B31" s="274"/>
      <c r="C31" s="3"/>
      <c r="D31" s="3"/>
      <c r="E31" s="3" t="s">
        <v>121</v>
      </c>
      <c r="F31" s="3" t="s">
        <v>122</v>
      </c>
      <c r="G31" s="3"/>
      <c r="H31" s="3"/>
      <c r="I31" s="4"/>
      <c r="J31" s="4"/>
      <c r="K31" s="31"/>
      <c r="L31" s="31"/>
      <c r="M31" s="31"/>
      <c r="N31" s="2"/>
      <c r="O31" s="15"/>
    </row>
    <row r="32" spans="2:15" ht="15" hidden="1" customHeight="1" outlineLevel="3" x14ac:dyDescent="0.25">
      <c r="B32" s="274"/>
      <c r="C32" s="3"/>
      <c r="D32" s="3"/>
      <c r="E32" s="3"/>
      <c r="F32" s="3" t="s">
        <v>123</v>
      </c>
      <c r="G32" s="3" t="s">
        <v>124</v>
      </c>
      <c r="H32" s="3"/>
      <c r="I32" s="4"/>
      <c r="J32" s="4"/>
      <c r="K32" s="31"/>
      <c r="L32" s="31"/>
      <c r="M32" s="31"/>
      <c r="N32" s="2"/>
      <c r="O32" s="15"/>
    </row>
    <row r="33" spans="2:15" hidden="1" outlineLevel="3" x14ac:dyDescent="0.25">
      <c r="B33" s="274"/>
      <c r="C33" s="3"/>
      <c r="D33" s="3"/>
      <c r="E33" s="3"/>
      <c r="F33" s="3" t="s">
        <v>125</v>
      </c>
      <c r="G33" s="3" t="s">
        <v>126</v>
      </c>
      <c r="H33" s="3"/>
      <c r="I33" s="4"/>
      <c r="J33" s="4"/>
      <c r="K33" s="31" t="s">
        <v>127</v>
      </c>
      <c r="L33" s="31"/>
      <c r="M33" s="31"/>
      <c r="N33" s="2"/>
      <c r="O33" s="15">
        <v>3</v>
      </c>
    </row>
    <row r="34" spans="2:15" ht="15" hidden="1" customHeight="1" outlineLevel="3" x14ac:dyDescent="0.25">
      <c r="B34" s="274"/>
      <c r="C34" s="3"/>
      <c r="D34" s="3"/>
      <c r="E34" s="3"/>
      <c r="F34" s="3" t="s">
        <v>128</v>
      </c>
      <c r="G34" s="3" t="s">
        <v>129</v>
      </c>
      <c r="H34" s="3"/>
      <c r="I34" s="4"/>
      <c r="J34" s="4"/>
      <c r="K34" s="31"/>
      <c r="L34" s="31"/>
      <c r="M34" s="31"/>
      <c r="N34" s="2"/>
      <c r="O34" s="15"/>
    </row>
    <row r="35" spans="2:15" ht="15" hidden="1" customHeight="1" outlineLevel="3" x14ac:dyDescent="0.25">
      <c r="B35" s="274"/>
      <c r="C35" s="3"/>
      <c r="D35" s="3"/>
      <c r="E35" s="3"/>
      <c r="F35" s="3" t="s">
        <v>130</v>
      </c>
      <c r="G35" s="3" t="s">
        <v>131</v>
      </c>
      <c r="H35" s="3"/>
      <c r="I35" s="4"/>
      <c r="J35" s="4"/>
      <c r="K35" s="31"/>
      <c r="L35" s="31"/>
      <c r="M35" s="31"/>
      <c r="N35" s="2"/>
      <c r="O35" s="15"/>
    </row>
    <row r="36" spans="2:15" ht="15" hidden="1" customHeight="1" outlineLevel="3" x14ac:dyDescent="0.25">
      <c r="B36" s="274"/>
      <c r="C36" s="3"/>
      <c r="D36" s="3"/>
      <c r="E36" s="3"/>
      <c r="F36" s="3" t="s">
        <v>132</v>
      </c>
      <c r="G36" s="3" t="s">
        <v>133</v>
      </c>
      <c r="H36" s="3"/>
      <c r="I36" s="4"/>
      <c r="J36" s="4"/>
      <c r="K36" s="31"/>
      <c r="L36" s="31"/>
      <c r="M36" s="31"/>
      <c r="N36" s="2"/>
      <c r="O36" s="15"/>
    </row>
    <row r="37" spans="2:15" hidden="1" outlineLevel="2" x14ac:dyDescent="0.25">
      <c r="B37" s="274"/>
      <c r="C37" s="3"/>
      <c r="D37" s="3"/>
      <c r="E37" s="3" t="s">
        <v>134</v>
      </c>
      <c r="F37" s="3" t="s">
        <v>135</v>
      </c>
      <c r="G37" s="3"/>
      <c r="H37" s="3"/>
      <c r="I37" s="4"/>
      <c r="J37" s="4"/>
      <c r="K37" s="31"/>
      <c r="L37" s="31"/>
      <c r="M37" s="31"/>
      <c r="N37" s="2"/>
      <c r="O37" s="15"/>
    </row>
    <row r="38" spans="2:15" outlineLevel="1" collapsed="1" x14ac:dyDescent="0.25">
      <c r="B38" s="274"/>
      <c r="C38" s="3"/>
      <c r="D38" s="3" t="s">
        <v>136</v>
      </c>
      <c r="E38" s="3" t="s">
        <v>137</v>
      </c>
      <c r="F38" s="3"/>
      <c r="G38" s="3"/>
      <c r="H38" s="3"/>
      <c r="I38" s="4"/>
      <c r="J38" s="4"/>
      <c r="K38" s="31"/>
      <c r="L38" s="31"/>
      <c r="M38" s="31"/>
      <c r="N38" s="2"/>
      <c r="O38" s="2">
        <v>14</v>
      </c>
    </row>
    <row r="39" spans="2:15" hidden="1" outlineLevel="2" collapsed="1" x14ac:dyDescent="0.25">
      <c r="B39" s="274"/>
      <c r="C39" s="3"/>
      <c r="D39" s="3"/>
      <c r="E39" s="3" t="s">
        <v>138</v>
      </c>
      <c r="F39" s="3" t="s">
        <v>139</v>
      </c>
      <c r="G39" s="3"/>
      <c r="H39" s="3"/>
      <c r="I39" s="4"/>
      <c r="J39" s="4"/>
      <c r="K39" s="31"/>
      <c r="L39" s="31"/>
      <c r="M39" s="31"/>
      <c r="N39" s="2">
        <v>13</v>
      </c>
      <c r="O39" s="15"/>
    </row>
    <row r="40" spans="2:15" ht="15" hidden="1" customHeight="1" outlineLevel="3" x14ac:dyDescent="0.25">
      <c r="B40" s="274"/>
      <c r="C40" s="3"/>
      <c r="D40" s="3"/>
      <c r="E40" s="3"/>
      <c r="F40" s="3" t="s">
        <v>140</v>
      </c>
      <c r="G40" s="3" t="s">
        <v>141</v>
      </c>
      <c r="H40" s="3"/>
      <c r="I40" s="4"/>
      <c r="J40" s="4"/>
      <c r="K40" s="31"/>
      <c r="L40" s="31"/>
      <c r="M40" s="31"/>
      <c r="N40" s="2"/>
      <c r="O40" s="15"/>
    </row>
    <row r="41" spans="2:15" ht="15" hidden="1" customHeight="1" outlineLevel="3" x14ac:dyDescent="0.25">
      <c r="B41" s="274"/>
      <c r="C41" s="3"/>
      <c r="D41" s="3"/>
      <c r="E41" s="3"/>
      <c r="F41" s="3" t="s">
        <v>142</v>
      </c>
      <c r="G41" s="3" t="s">
        <v>143</v>
      </c>
      <c r="H41" s="3"/>
      <c r="I41" s="4"/>
      <c r="J41" s="4"/>
      <c r="K41" s="31"/>
      <c r="L41" s="31"/>
      <c r="M41" s="31"/>
      <c r="N41" s="2"/>
      <c r="O41" s="15"/>
    </row>
    <row r="42" spans="2:15" ht="15" hidden="1" customHeight="1" outlineLevel="3" x14ac:dyDescent="0.25">
      <c r="B42" s="274"/>
      <c r="C42" s="3"/>
      <c r="D42" s="3"/>
      <c r="E42" s="3"/>
      <c r="F42" s="3" t="s">
        <v>144</v>
      </c>
      <c r="G42" s="3" t="s">
        <v>145</v>
      </c>
      <c r="H42" s="3"/>
      <c r="I42" s="4"/>
      <c r="J42" s="4"/>
      <c r="K42" s="31"/>
      <c r="L42" s="31"/>
      <c r="M42" s="31"/>
      <c r="N42" s="2"/>
      <c r="O42" s="15"/>
    </row>
    <row r="43" spans="2:15" hidden="1" outlineLevel="2" x14ac:dyDescent="0.25">
      <c r="B43" s="274"/>
      <c r="C43" s="3"/>
      <c r="D43" s="3"/>
      <c r="E43" s="3" t="s">
        <v>146</v>
      </c>
      <c r="F43" s="3" t="s">
        <v>147</v>
      </c>
      <c r="G43" s="3"/>
      <c r="H43" s="3"/>
      <c r="I43" s="4"/>
      <c r="J43" s="4"/>
      <c r="K43" s="31"/>
      <c r="L43" s="31"/>
      <c r="M43" s="31"/>
      <c r="N43" s="2"/>
      <c r="O43" s="15"/>
    </row>
    <row r="44" spans="2:15" hidden="1" outlineLevel="2" x14ac:dyDescent="0.25">
      <c r="B44" s="274"/>
      <c r="C44" s="3"/>
      <c r="D44" s="3"/>
      <c r="E44" s="3" t="s">
        <v>148</v>
      </c>
      <c r="F44" s="3" t="s">
        <v>149</v>
      </c>
      <c r="G44" s="3"/>
      <c r="H44" s="3"/>
      <c r="I44" s="4"/>
      <c r="J44" s="4"/>
      <c r="K44" s="31"/>
      <c r="L44" s="31"/>
      <c r="M44" s="31"/>
      <c r="N44" s="2"/>
      <c r="O44" s="15"/>
    </row>
    <row r="45" spans="2:15" outlineLevel="1" x14ac:dyDescent="0.25">
      <c r="B45" s="274"/>
      <c r="C45" s="3"/>
      <c r="D45" s="3" t="s">
        <v>150</v>
      </c>
      <c r="E45" s="3" t="s">
        <v>151</v>
      </c>
      <c r="F45" s="3"/>
      <c r="G45" s="3"/>
      <c r="H45" s="3"/>
      <c r="I45" s="4"/>
      <c r="J45" s="4"/>
      <c r="K45" s="31"/>
      <c r="L45" s="31"/>
      <c r="M45" s="31"/>
      <c r="N45" s="2"/>
      <c r="O45" s="15"/>
    </row>
    <row r="46" spans="2:15" outlineLevel="3" x14ac:dyDescent="0.25">
      <c r="B46" s="274"/>
      <c r="C46" s="3"/>
      <c r="D46" s="3"/>
      <c r="E46" s="3" t="s">
        <v>152</v>
      </c>
      <c r="F46" s="3" t="s">
        <v>153</v>
      </c>
      <c r="G46" s="3"/>
      <c r="H46" s="3"/>
      <c r="I46" s="4"/>
      <c r="J46" s="4"/>
      <c r="K46" s="31"/>
      <c r="L46" s="31"/>
      <c r="M46" s="31"/>
      <c r="N46" s="2"/>
      <c r="O46" s="15"/>
    </row>
    <row r="47" spans="2:15" outlineLevel="3" x14ac:dyDescent="0.25">
      <c r="B47" s="274"/>
      <c r="C47" s="3"/>
      <c r="D47" s="3"/>
      <c r="E47" s="3" t="s">
        <v>154</v>
      </c>
      <c r="F47" s="3" t="s">
        <v>155</v>
      </c>
      <c r="G47" s="3"/>
      <c r="H47" s="3"/>
      <c r="I47" s="4"/>
      <c r="J47" s="4"/>
      <c r="K47" s="31" t="s">
        <v>156</v>
      </c>
      <c r="L47" s="31"/>
      <c r="M47" s="31"/>
      <c r="N47" s="2"/>
      <c r="O47" s="15">
        <v>3</v>
      </c>
    </row>
    <row r="48" spans="2:15" ht="15" customHeight="1" outlineLevel="4" x14ac:dyDescent="0.25">
      <c r="B48" s="274"/>
      <c r="C48" s="3"/>
      <c r="D48" s="3"/>
      <c r="E48" s="3"/>
      <c r="F48" s="3" t="s">
        <v>157</v>
      </c>
      <c r="G48" s="3" t="s">
        <v>158</v>
      </c>
      <c r="H48" s="3"/>
      <c r="I48" s="4"/>
      <c r="J48" s="4"/>
      <c r="K48" s="31"/>
      <c r="L48" s="31"/>
      <c r="M48" s="31"/>
      <c r="N48" s="2"/>
      <c r="O48" s="15"/>
    </row>
    <row r="49" spans="2:15" ht="15" customHeight="1" outlineLevel="4" x14ac:dyDescent="0.25">
      <c r="B49" s="274"/>
      <c r="C49" s="3"/>
      <c r="D49" s="3"/>
      <c r="E49" s="3"/>
      <c r="F49" s="3" t="s">
        <v>159</v>
      </c>
      <c r="G49" s="3" t="s">
        <v>160</v>
      </c>
      <c r="H49" s="3"/>
      <c r="I49" s="4"/>
      <c r="J49" s="4"/>
      <c r="K49" s="31"/>
      <c r="L49" s="31"/>
      <c r="M49" s="31"/>
      <c r="N49" s="2"/>
      <c r="O49" s="15"/>
    </row>
    <row r="50" spans="2:15" outlineLevel="3" x14ac:dyDescent="0.25">
      <c r="B50" s="274"/>
      <c r="C50" s="3"/>
      <c r="D50" s="3"/>
      <c r="E50" s="3" t="s">
        <v>161</v>
      </c>
      <c r="F50" s="3" t="s">
        <v>162</v>
      </c>
      <c r="G50" s="3"/>
      <c r="H50" s="3"/>
      <c r="I50" s="4"/>
      <c r="J50" s="4"/>
      <c r="K50" s="31" t="s">
        <v>163</v>
      </c>
      <c r="L50" s="31"/>
      <c r="M50" s="31"/>
      <c r="N50" s="2"/>
      <c r="O50" s="15">
        <v>9</v>
      </c>
    </row>
    <row r="51" spans="2:15" ht="15" customHeight="1" outlineLevel="4" x14ac:dyDescent="0.25">
      <c r="B51" s="274"/>
      <c r="C51" s="3"/>
      <c r="D51" s="3"/>
      <c r="E51" s="3"/>
      <c r="F51" s="3" t="s">
        <v>164</v>
      </c>
      <c r="G51" s="3" t="s">
        <v>165</v>
      </c>
      <c r="H51" s="3"/>
      <c r="I51" s="4"/>
      <c r="J51" s="4"/>
      <c r="K51" s="31"/>
      <c r="L51" s="31"/>
      <c r="M51" s="31"/>
      <c r="N51" s="2"/>
      <c r="O51" s="15"/>
    </row>
    <row r="52" spans="2:15" ht="15" customHeight="1" outlineLevel="4" x14ac:dyDescent="0.25">
      <c r="B52" s="274"/>
      <c r="C52" s="3"/>
      <c r="D52" s="3"/>
      <c r="E52" s="3"/>
      <c r="F52" s="3" t="s">
        <v>166</v>
      </c>
      <c r="G52" s="3" t="s">
        <v>167</v>
      </c>
      <c r="H52" s="3"/>
      <c r="I52" s="4"/>
      <c r="J52" s="4"/>
      <c r="K52" s="31"/>
      <c r="L52" s="31"/>
      <c r="M52" s="31"/>
      <c r="N52" s="2"/>
      <c r="O52" s="15">
        <v>8</v>
      </c>
    </row>
    <row r="53" spans="2:15" ht="15" customHeight="1" outlineLevel="5" x14ac:dyDescent="0.25">
      <c r="B53" s="274"/>
      <c r="C53" s="3"/>
      <c r="D53" s="3"/>
      <c r="E53" s="3"/>
      <c r="F53" s="3"/>
      <c r="G53" s="3" t="s">
        <v>168</v>
      </c>
      <c r="H53" s="3" t="s">
        <v>169</v>
      </c>
      <c r="I53" s="4"/>
      <c r="J53" s="4"/>
      <c r="K53" s="31"/>
      <c r="L53" s="31"/>
      <c r="M53" s="31"/>
      <c r="N53" s="2"/>
      <c r="O53" s="15"/>
    </row>
    <row r="54" spans="2:15" ht="15" customHeight="1" outlineLevel="5" x14ac:dyDescent="0.25">
      <c r="B54" s="274"/>
      <c r="C54" s="3"/>
      <c r="D54" s="3"/>
      <c r="E54" s="3"/>
      <c r="F54" s="3"/>
      <c r="G54" s="3" t="s">
        <v>170</v>
      </c>
      <c r="H54" s="3" t="s">
        <v>171</v>
      </c>
      <c r="I54" s="4"/>
      <c r="J54" s="4"/>
      <c r="K54" s="31"/>
      <c r="L54" s="31"/>
      <c r="M54" s="31"/>
      <c r="N54" s="2"/>
      <c r="O54" s="15"/>
    </row>
    <row r="55" spans="2:15" ht="15" customHeight="1" outlineLevel="5" collapsed="1" x14ac:dyDescent="0.25">
      <c r="B55" s="274"/>
      <c r="C55" s="3"/>
      <c r="D55" s="3"/>
      <c r="E55" s="3"/>
      <c r="F55" s="3"/>
      <c r="G55" s="3" t="s">
        <v>172</v>
      </c>
      <c r="H55" s="3" t="s">
        <v>173</v>
      </c>
      <c r="I55" s="4"/>
      <c r="J55" s="4"/>
      <c r="K55" s="31"/>
      <c r="L55" s="31"/>
      <c r="M55" s="31"/>
      <c r="N55" s="2"/>
      <c r="O55" s="15"/>
    </row>
    <row r="56" spans="2:15" hidden="1" outlineLevel="6" x14ac:dyDescent="0.25">
      <c r="B56" s="274"/>
      <c r="C56" s="3"/>
      <c r="D56" s="3"/>
      <c r="E56" s="3"/>
      <c r="F56" s="3"/>
      <c r="G56" s="3"/>
      <c r="H56" s="3" t="s">
        <v>174</v>
      </c>
      <c r="I56" s="4" t="s">
        <v>175</v>
      </c>
      <c r="J56" s="4"/>
      <c r="K56" s="31" t="s">
        <v>176</v>
      </c>
      <c r="L56" s="31"/>
      <c r="M56" s="31"/>
      <c r="N56" s="2"/>
      <c r="O56" s="15">
        <v>6</v>
      </c>
    </row>
    <row r="57" spans="2:15" ht="15" hidden="1" customHeight="1" outlineLevel="6" x14ac:dyDescent="0.25">
      <c r="B57" s="274"/>
      <c r="C57" s="3"/>
      <c r="D57" s="3"/>
      <c r="E57" s="3"/>
      <c r="F57" s="3"/>
      <c r="G57" s="3"/>
      <c r="H57" s="3" t="s">
        <v>177</v>
      </c>
      <c r="I57" s="4" t="s">
        <v>178</v>
      </c>
      <c r="J57" s="4"/>
      <c r="K57" s="31"/>
      <c r="L57" s="31"/>
      <c r="M57" s="31"/>
      <c r="N57" s="2"/>
      <c r="O57" s="15"/>
    </row>
    <row r="58" spans="2:15" ht="15" customHeight="1" outlineLevel="5" collapsed="1" x14ac:dyDescent="0.25">
      <c r="B58" s="274"/>
      <c r="C58" s="3"/>
      <c r="D58" s="3"/>
      <c r="E58" s="3"/>
      <c r="F58" s="3"/>
      <c r="G58" s="3" t="s">
        <v>179</v>
      </c>
      <c r="H58" s="3" t="s">
        <v>180</v>
      </c>
      <c r="I58" s="4"/>
      <c r="J58" s="4"/>
      <c r="K58" s="31"/>
      <c r="L58" s="31"/>
      <c r="M58" s="31"/>
      <c r="N58" s="2"/>
      <c r="O58" s="15"/>
    </row>
    <row r="59" spans="2:15" ht="15" hidden="1" customHeight="1" outlineLevel="6" x14ac:dyDescent="0.25">
      <c r="B59" s="274"/>
      <c r="C59" s="3"/>
      <c r="D59" s="3"/>
      <c r="E59" s="3"/>
      <c r="F59" s="3"/>
      <c r="G59" s="3"/>
      <c r="H59" s="3" t="s">
        <v>181</v>
      </c>
      <c r="I59" s="4" t="s">
        <v>182</v>
      </c>
      <c r="J59" s="4"/>
      <c r="K59" s="31" t="s">
        <v>183</v>
      </c>
      <c r="L59" s="31"/>
      <c r="M59" s="31"/>
      <c r="N59" s="2"/>
      <c r="O59" s="15"/>
    </row>
    <row r="60" spans="2:15" ht="15" hidden="1" customHeight="1" outlineLevel="6" x14ac:dyDescent="0.25">
      <c r="B60" s="274"/>
      <c r="C60" s="3"/>
      <c r="D60" s="3"/>
      <c r="E60" s="3"/>
      <c r="F60" s="3"/>
      <c r="G60" s="3"/>
      <c r="H60" s="3" t="s">
        <v>184</v>
      </c>
      <c r="I60" s="4" t="s">
        <v>185</v>
      </c>
      <c r="J60" s="4"/>
      <c r="K60" s="31"/>
      <c r="L60" s="31"/>
      <c r="M60" s="31"/>
      <c r="N60" s="2"/>
      <c r="O60" s="15"/>
    </row>
    <row r="61" spans="2:15" ht="15" hidden="1" customHeight="1" outlineLevel="6" x14ac:dyDescent="0.25">
      <c r="B61" s="274"/>
      <c r="C61" s="3"/>
      <c r="D61" s="3"/>
      <c r="E61" s="3"/>
      <c r="F61" s="3"/>
      <c r="G61" s="3"/>
      <c r="H61" s="3" t="s">
        <v>186</v>
      </c>
      <c r="I61" s="4" t="s">
        <v>187</v>
      </c>
      <c r="J61" s="4"/>
      <c r="K61" s="31"/>
      <c r="L61" s="31"/>
      <c r="M61" s="31"/>
      <c r="N61" s="2"/>
      <c r="O61" s="15"/>
    </row>
    <row r="62" spans="2:15" ht="15" customHeight="1" outlineLevel="5" x14ac:dyDescent="0.25">
      <c r="B62" s="274"/>
      <c r="C62" s="3"/>
      <c r="D62" s="3"/>
      <c r="E62" s="3"/>
      <c r="F62" s="3"/>
      <c r="G62" s="3" t="s">
        <v>188</v>
      </c>
      <c r="H62" s="3" t="s">
        <v>189</v>
      </c>
      <c r="I62" s="4"/>
      <c r="J62" s="4"/>
      <c r="K62" s="31"/>
      <c r="L62" s="31"/>
      <c r="M62" s="31"/>
      <c r="N62" s="2"/>
      <c r="O62" s="15"/>
    </row>
    <row r="63" spans="2:15" outlineLevel="3" x14ac:dyDescent="0.25">
      <c r="B63" s="274"/>
      <c r="C63" s="3"/>
      <c r="D63" s="3"/>
      <c r="E63" s="3" t="s">
        <v>190</v>
      </c>
      <c r="F63" s="3" t="s">
        <v>191</v>
      </c>
      <c r="G63" s="3"/>
      <c r="H63" s="3"/>
      <c r="I63" s="4"/>
      <c r="J63" s="4"/>
      <c r="K63" s="31"/>
      <c r="L63" s="31"/>
      <c r="M63" s="31"/>
      <c r="N63" s="2"/>
      <c r="O63" s="15"/>
    </row>
    <row r="64" spans="2:15" ht="15" customHeight="1" outlineLevel="4" x14ac:dyDescent="0.25">
      <c r="B64" s="274"/>
      <c r="C64" s="3"/>
      <c r="D64" s="3"/>
      <c r="E64" s="3"/>
      <c r="F64" s="3" t="s">
        <v>192</v>
      </c>
      <c r="G64" s="3" t="s">
        <v>193</v>
      </c>
      <c r="H64" s="3"/>
      <c r="I64" s="4"/>
      <c r="J64" s="4"/>
      <c r="K64" s="31"/>
      <c r="L64" s="31"/>
      <c r="M64" s="31"/>
      <c r="N64" s="2"/>
      <c r="O64" s="15"/>
    </row>
    <row r="65" spans="2:15" ht="15" customHeight="1" outlineLevel="4" x14ac:dyDescent="0.25">
      <c r="B65" s="274"/>
      <c r="C65" s="3"/>
      <c r="D65" s="3"/>
      <c r="E65" s="3"/>
      <c r="F65" s="3" t="s">
        <v>194</v>
      </c>
      <c r="G65" s="3" t="s">
        <v>195</v>
      </c>
      <c r="H65" s="3"/>
      <c r="I65" s="4"/>
      <c r="J65" s="4"/>
      <c r="K65" s="31"/>
      <c r="L65" s="31"/>
      <c r="M65" s="31"/>
      <c r="N65" s="2"/>
      <c r="O65" s="15"/>
    </row>
    <row r="66" spans="2:15" ht="15.75" customHeight="1" outlineLevel="4" thickBot="1" x14ac:dyDescent="0.3">
      <c r="B66" s="275"/>
      <c r="C66" s="16"/>
      <c r="D66" s="16"/>
      <c r="E66" s="16"/>
      <c r="F66" s="16" t="s">
        <v>196</v>
      </c>
      <c r="G66" s="16" t="s">
        <v>197</v>
      </c>
      <c r="H66" s="16"/>
      <c r="I66" s="17"/>
      <c r="J66" s="17"/>
      <c r="K66" s="32"/>
      <c r="L66" s="32"/>
      <c r="M66" s="32"/>
      <c r="N66" s="18"/>
      <c r="O66" s="19"/>
    </row>
    <row r="67" spans="2:15" x14ac:dyDescent="0.25">
      <c r="B67" s="276" t="s">
        <v>865</v>
      </c>
      <c r="C67" s="12">
        <v>3</v>
      </c>
      <c r="D67" s="12" t="s">
        <v>198</v>
      </c>
      <c r="E67" s="12"/>
      <c r="F67" s="12"/>
      <c r="G67" s="12"/>
      <c r="H67" s="12"/>
      <c r="I67" s="12"/>
      <c r="J67" s="12"/>
      <c r="K67" s="28"/>
      <c r="L67" s="28"/>
      <c r="M67" s="28"/>
      <c r="N67" s="13"/>
      <c r="O67" s="14"/>
    </row>
    <row r="68" spans="2:15" ht="15" customHeight="1" outlineLevel="1" x14ac:dyDescent="0.25">
      <c r="B68" s="277"/>
      <c r="C68" s="3"/>
      <c r="D68" s="3" t="s">
        <v>199</v>
      </c>
      <c r="E68" s="3" t="s">
        <v>200</v>
      </c>
      <c r="F68" s="3"/>
      <c r="G68" s="3"/>
      <c r="H68" s="3"/>
      <c r="I68" s="3"/>
      <c r="J68" s="3"/>
      <c r="K68" s="33"/>
      <c r="L68" s="33"/>
      <c r="M68" s="33"/>
      <c r="N68" s="2"/>
      <c r="O68" s="15"/>
    </row>
    <row r="69" spans="2:15" ht="15" customHeight="1" outlineLevel="2" x14ac:dyDescent="0.25">
      <c r="B69" s="277"/>
      <c r="C69" s="3"/>
      <c r="D69" s="3"/>
      <c r="E69" s="3" t="s">
        <v>201</v>
      </c>
      <c r="F69" s="3" t="s">
        <v>202</v>
      </c>
      <c r="G69" s="3"/>
      <c r="H69" s="3"/>
      <c r="I69" s="3"/>
      <c r="J69" s="3"/>
      <c r="K69" s="33"/>
      <c r="L69" s="33"/>
      <c r="M69" s="33"/>
      <c r="N69" s="2"/>
      <c r="O69" s="15"/>
    </row>
    <row r="70" spans="2:15" ht="15" customHeight="1" outlineLevel="2" x14ac:dyDescent="0.25">
      <c r="B70" s="277"/>
      <c r="C70" s="3"/>
      <c r="D70" s="3"/>
      <c r="E70" s="3" t="s">
        <v>203</v>
      </c>
      <c r="F70" s="3" t="s">
        <v>204</v>
      </c>
      <c r="G70" s="3"/>
      <c r="H70" s="3"/>
      <c r="I70" s="3"/>
      <c r="J70" s="3"/>
      <c r="K70" s="33"/>
      <c r="L70" s="33"/>
      <c r="M70" s="33"/>
      <c r="N70" s="2"/>
      <c r="O70" s="15"/>
    </row>
    <row r="71" spans="2:15" ht="15" customHeight="1" outlineLevel="2" x14ac:dyDescent="0.25">
      <c r="B71" s="277"/>
      <c r="C71" s="3"/>
      <c r="D71" s="3"/>
      <c r="E71" s="3" t="s">
        <v>205</v>
      </c>
      <c r="F71" s="3" t="s">
        <v>206</v>
      </c>
      <c r="G71" s="3"/>
      <c r="H71" s="3"/>
      <c r="I71" s="3"/>
      <c r="J71" s="3"/>
      <c r="K71" s="33"/>
      <c r="L71" s="33"/>
      <c r="M71" s="33"/>
      <c r="N71" s="2"/>
      <c r="O71" s="15"/>
    </row>
    <row r="72" spans="2:15" ht="15" customHeight="1" outlineLevel="2" x14ac:dyDescent="0.25">
      <c r="B72" s="277"/>
      <c r="C72" s="3"/>
      <c r="D72" s="3"/>
      <c r="E72" s="3" t="s">
        <v>207</v>
      </c>
      <c r="F72" s="3" t="s">
        <v>208</v>
      </c>
      <c r="G72" s="3"/>
      <c r="H72" s="3"/>
      <c r="I72" s="3"/>
      <c r="J72" s="3"/>
      <c r="K72" s="33"/>
      <c r="L72" s="33"/>
      <c r="M72" s="33"/>
      <c r="N72" s="2"/>
      <c r="O72" s="15"/>
    </row>
    <row r="73" spans="2:15" ht="15" customHeight="1" outlineLevel="2" x14ac:dyDescent="0.25">
      <c r="B73" s="277"/>
      <c r="C73" s="3"/>
      <c r="D73" s="3"/>
      <c r="E73" s="3" t="s">
        <v>209</v>
      </c>
      <c r="F73" s="3" t="s">
        <v>210</v>
      </c>
      <c r="G73" s="3"/>
      <c r="H73" s="3"/>
      <c r="I73" s="3"/>
      <c r="J73" s="3"/>
      <c r="K73" s="33"/>
      <c r="L73" s="33"/>
      <c r="M73" s="33"/>
      <c r="N73" s="2"/>
      <c r="O73" s="15"/>
    </row>
    <row r="74" spans="2:15" ht="15" customHeight="1" outlineLevel="3" x14ac:dyDescent="0.25">
      <c r="B74" s="277"/>
      <c r="C74" s="3"/>
      <c r="D74" s="3"/>
      <c r="E74" s="3"/>
      <c r="F74" s="3" t="s">
        <v>211</v>
      </c>
      <c r="G74" s="3" t="s">
        <v>212</v>
      </c>
      <c r="H74" s="3"/>
      <c r="I74" s="3"/>
      <c r="J74" s="3"/>
      <c r="K74" s="33"/>
      <c r="L74" s="33"/>
      <c r="M74" s="33"/>
      <c r="N74" s="2"/>
      <c r="O74" s="15"/>
    </row>
    <row r="75" spans="2:15" ht="15" customHeight="1" outlineLevel="3" x14ac:dyDescent="0.25">
      <c r="B75" s="277"/>
      <c r="C75" s="3"/>
      <c r="D75" s="3"/>
      <c r="E75" s="3"/>
      <c r="F75" s="3" t="s">
        <v>213</v>
      </c>
      <c r="G75" s="3" t="s">
        <v>214</v>
      </c>
      <c r="H75" s="3"/>
      <c r="I75" s="3"/>
      <c r="J75" s="3"/>
      <c r="K75" s="33"/>
      <c r="L75" s="33"/>
      <c r="M75" s="33"/>
      <c r="N75" s="2"/>
      <c r="O75" s="15"/>
    </row>
    <row r="76" spans="2:15" ht="15" customHeight="1" outlineLevel="2" x14ac:dyDescent="0.25">
      <c r="B76" s="277"/>
      <c r="C76" s="3"/>
      <c r="D76" s="3"/>
      <c r="E76" s="3" t="s">
        <v>215</v>
      </c>
      <c r="F76" s="3" t="s">
        <v>216</v>
      </c>
      <c r="G76" s="3"/>
      <c r="H76" s="3"/>
      <c r="I76" s="3"/>
      <c r="J76" s="3"/>
      <c r="K76" s="33"/>
      <c r="L76" s="33"/>
      <c r="M76" s="33"/>
      <c r="N76" s="2"/>
      <c r="O76" s="15"/>
    </row>
    <row r="77" spans="2:15" ht="15" customHeight="1" outlineLevel="1" x14ac:dyDescent="0.25">
      <c r="B77" s="277"/>
      <c r="C77" s="3"/>
      <c r="D77" s="3" t="s">
        <v>217</v>
      </c>
      <c r="E77" s="3" t="s">
        <v>218</v>
      </c>
      <c r="F77" s="3"/>
      <c r="G77" s="3"/>
      <c r="H77" s="3"/>
      <c r="I77" s="3"/>
      <c r="J77" s="3"/>
      <c r="K77" s="33"/>
      <c r="L77" s="33"/>
      <c r="M77" s="33"/>
      <c r="N77" s="2"/>
      <c r="O77" s="15"/>
    </row>
    <row r="78" spans="2:15" ht="15" customHeight="1" outlineLevel="2" x14ac:dyDescent="0.25">
      <c r="B78" s="277"/>
      <c r="C78" s="3"/>
      <c r="D78" s="3"/>
      <c r="E78" s="3" t="s">
        <v>219</v>
      </c>
      <c r="F78" s="3" t="s">
        <v>220</v>
      </c>
      <c r="G78" s="3"/>
      <c r="H78" s="3"/>
      <c r="I78" s="3"/>
      <c r="J78" s="3"/>
      <c r="K78" s="33"/>
      <c r="L78" s="33"/>
      <c r="M78" s="33"/>
      <c r="N78" s="2"/>
      <c r="O78" s="15"/>
    </row>
    <row r="79" spans="2:15" ht="15" customHeight="1" outlineLevel="3" x14ac:dyDescent="0.25">
      <c r="B79" s="277"/>
      <c r="C79" s="3"/>
      <c r="D79" s="3"/>
      <c r="E79" s="3"/>
      <c r="F79" s="3" t="s">
        <v>221</v>
      </c>
      <c r="G79" s="3" t="s">
        <v>222</v>
      </c>
      <c r="H79" s="3"/>
      <c r="I79" s="3"/>
      <c r="J79" s="3"/>
      <c r="K79" s="33"/>
      <c r="L79" s="33"/>
      <c r="M79" s="33"/>
      <c r="N79" s="2"/>
      <c r="O79" s="15"/>
    </row>
    <row r="80" spans="2:15" ht="15" customHeight="1" outlineLevel="3" x14ac:dyDescent="0.25">
      <c r="B80" s="277"/>
      <c r="C80" s="3"/>
      <c r="D80" s="3"/>
      <c r="E80" s="3"/>
      <c r="F80" s="3" t="s">
        <v>223</v>
      </c>
      <c r="G80" s="3" t="s">
        <v>224</v>
      </c>
      <c r="H80" s="3"/>
      <c r="I80" s="3"/>
      <c r="J80" s="3"/>
      <c r="K80" s="33"/>
      <c r="L80" s="33"/>
      <c r="M80" s="33"/>
      <c r="N80" s="2"/>
      <c r="O80" s="15"/>
    </row>
    <row r="81" spans="2:15" ht="15" customHeight="1" outlineLevel="2" x14ac:dyDescent="0.25">
      <c r="B81" s="277"/>
      <c r="C81" s="3"/>
      <c r="D81" s="3"/>
      <c r="E81" s="3" t="s">
        <v>225</v>
      </c>
      <c r="F81" s="3" t="s">
        <v>226</v>
      </c>
      <c r="G81" s="3"/>
      <c r="H81" s="3"/>
      <c r="I81" s="3"/>
      <c r="J81" s="3"/>
      <c r="K81" s="33"/>
      <c r="L81" s="33"/>
      <c r="M81" s="33"/>
      <c r="N81" s="2"/>
      <c r="O81" s="15"/>
    </row>
    <row r="82" spans="2:15" ht="15" customHeight="1" outlineLevel="3" x14ac:dyDescent="0.25">
      <c r="B82" s="277"/>
      <c r="C82" s="3"/>
      <c r="D82" s="3"/>
      <c r="E82" s="3"/>
      <c r="F82" s="3" t="s">
        <v>227</v>
      </c>
      <c r="G82" s="3" t="s">
        <v>228</v>
      </c>
      <c r="H82" s="3"/>
      <c r="I82" s="3"/>
      <c r="J82" s="3"/>
      <c r="K82" s="33"/>
      <c r="L82" s="33"/>
      <c r="M82" s="33"/>
      <c r="N82" s="2"/>
      <c r="O82" s="15"/>
    </row>
    <row r="83" spans="2:15" ht="15" customHeight="1" outlineLevel="3" x14ac:dyDescent="0.25">
      <c r="B83" s="277"/>
      <c r="C83" s="3"/>
      <c r="D83" s="3"/>
      <c r="E83" s="3"/>
      <c r="F83" s="3" t="s">
        <v>229</v>
      </c>
      <c r="G83" s="3" t="s">
        <v>230</v>
      </c>
      <c r="H83" s="3"/>
      <c r="I83" s="3"/>
      <c r="J83" s="3"/>
      <c r="K83" s="33"/>
      <c r="L83" s="33"/>
      <c r="M83" s="33"/>
      <c r="N83" s="2"/>
      <c r="O83" s="15"/>
    </row>
    <row r="84" spans="2:15" ht="15" customHeight="1" outlineLevel="2" x14ac:dyDescent="0.25">
      <c r="B84" s="277"/>
      <c r="C84" s="3"/>
      <c r="D84" s="3"/>
      <c r="E84" s="3" t="s">
        <v>231</v>
      </c>
      <c r="F84" s="3" t="s">
        <v>232</v>
      </c>
      <c r="G84" s="3"/>
      <c r="H84" s="3"/>
      <c r="I84" s="3"/>
      <c r="J84" s="3"/>
      <c r="K84" s="33"/>
      <c r="L84" s="33"/>
      <c r="M84" s="33"/>
      <c r="N84" s="2"/>
      <c r="O84" s="15"/>
    </row>
    <row r="85" spans="2:15" ht="15" customHeight="1" outlineLevel="2" x14ac:dyDescent="0.25">
      <c r="B85" s="277"/>
      <c r="C85" s="3"/>
      <c r="D85" s="3"/>
      <c r="E85" s="3" t="s">
        <v>233</v>
      </c>
      <c r="F85" s="3" t="s">
        <v>234</v>
      </c>
      <c r="G85" s="3"/>
      <c r="H85" s="3"/>
      <c r="I85" s="3"/>
      <c r="J85" s="3"/>
      <c r="K85" s="33"/>
      <c r="L85" s="33"/>
      <c r="M85" s="33"/>
      <c r="N85" s="2"/>
      <c r="O85" s="15"/>
    </row>
    <row r="86" spans="2:15" ht="15" customHeight="1" outlineLevel="2" x14ac:dyDescent="0.25">
      <c r="B86" s="277"/>
      <c r="C86" s="3"/>
      <c r="D86" s="3"/>
      <c r="E86" s="3" t="s">
        <v>235</v>
      </c>
      <c r="F86" s="3" t="s">
        <v>236</v>
      </c>
      <c r="G86" s="3"/>
      <c r="H86" s="3"/>
      <c r="I86" s="3"/>
      <c r="J86" s="3"/>
      <c r="K86" s="33"/>
      <c r="L86" s="33"/>
      <c r="M86" s="33"/>
      <c r="N86" s="2"/>
      <c r="O86" s="15"/>
    </row>
    <row r="87" spans="2:15" ht="15" customHeight="1" outlineLevel="1" collapsed="1" x14ac:dyDescent="0.25">
      <c r="B87" s="277"/>
      <c r="C87" s="3"/>
      <c r="D87" s="3" t="s">
        <v>237</v>
      </c>
      <c r="E87" s="3" t="s">
        <v>238</v>
      </c>
      <c r="F87" s="3"/>
      <c r="G87" s="3"/>
      <c r="H87" s="3"/>
      <c r="I87" s="3"/>
      <c r="J87" s="3"/>
      <c r="K87" s="33"/>
      <c r="L87" s="33"/>
      <c r="M87" s="33"/>
      <c r="N87" s="2"/>
      <c r="O87" s="15"/>
    </row>
    <row r="88" spans="2:15" ht="15" hidden="1" customHeight="1" outlineLevel="2" x14ac:dyDescent="0.25">
      <c r="B88" s="277"/>
      <c r="C88" s="3"/>
      <c r="D88" s="3"/>
      <c r="E88" s="3" t="s">
        <v>239</v>
      </c>
      <c r="F88" s="3" t="s">
        <v>240</v>
      </c>
      <c r="G88" s="3"/>
      <c r="H88" s="3"/>
      <c r="I88" s="3"/>
      <c r="J88" s="3"/>
      <c r="K88" s="33"/>
      <c r="L88" s="33"/>
      <c r="M88" s="33"/>
      <c r="N88" s="2"/>
      <c r="O88" s="15"/>
    </row>
    <row r="89" spans="2:15" ht="15" hidden="1" customHeight="1" outlineLevel="2" x14ac:dyDescent="0.25">
      <c r="B89" s="277"/>
      <c r="C89" s="3"/>
      <c r="D89" s="3"/>
      <c r="E89" s="3" t="s">
        <v>241</v>
      </c>
      <c r="F89" s="3" t="s">
        <v>242</v>
      </c>
      <c r="G89" s="3"/>
      <c r="H89" s="3"/>
      <c r="I89" s="3"/>
      <c r="J89" s="3"/>
      <c r="K89" s="33"/>
      <c r="L89" s="33"/>
      <c r="M89" s="33"/>
      <c r="N89" s="2"/>
      <c r="O89" s="15"/>
    </row>
    <row r="90" spans="2:15" ht="15" hidden="1" customHeight="1" outlineLevel="3" x14ac:dyDescent="0.25">
      <c r="B90" s="277"/>
      <c r="C90" s="3"/>
      <c r="D90" s="3"/>
      <c r="E90" s="3"/>
      <c r="F90" s="3" t="s">
        <v>243</v>
      </c>
      <c r="G90" s="3" t="s">
        <v>244</v>
      </c>
      <c r="H90" s="3"/>
      <c r="I90" s="3"/>
      <c r="J90" s="3"/>
      <c r="K90" s="33"/>
      <c r="L90" s="33"/>
      <c r="M90" s="33"/>
      <c r="N90" s="2"/>
      <c r="O90" s="15"/>
    </row>
    <row r="91" spans="2:15" ht="15" hidden="1" customHeight="1" outlineLevel="3" collapsed="1" x14ac:dyDescent="0.25">
      <c r="B91" s="277"/>
      <c r="C91" s="3"/>
      <c r="D91" s="3"/>
      <c r="E91" s="3"/>
      <c r="F91" s="3" t="s">
        <v>245</v>
      </c>
      <c r="G91" s="3" t="s">
        <v>246</v>
      </c>
      <c r="H91" s="3"/>
      <c r="I91" s="3"/>
      <c r="J91" s="3"/>
      <c r="K91" s="33"/>
      <c r="L91" s="33"/>
      <c r="M91" s="33"/>
      <c r="N91" s="2"/>
      <c r="O91" s="15"/>
    </row>
    <row r="92" spans="2:15" ht="15" hidden="1" customHeight="1" outlineLevel="4" x14ac:dyDescent="0.25">
      <c r="B92" s="277"/>
      <c r="C92" s="3"/>
      <c r="D92" s="3"/>
      <c r="E92" s="3"/>
      <c r="F92" s="3"/>
      <c r="G92" s="3" t="s">
        <v>247</v>
      </c>
      <c r="H92" s="3" t="s">
        <v>126</v>
      </c>
      <c r="I92" s="3"/>
      <c r="J92" s="3"/>
      <c r="K92" s="33"/>
      <c r="L92" s="33"/>
      <c r="M92" s="33"/>
      <c r="N92" s="2"/>
      <c r="O92" s="15"/>
    </row>
    <row r="93" spans="2:15" ht="15" hidden="1" customHeight="1" outlineLevel="4" x14ac:dyDescent="0.25">
      <c r="B93" s="277"/>
      <c r="C93" s="3"/>
      <c r="D93" s="3"/>
      <c r="E93" s="3"/>
      <c r="F93" s="3"/>
      <c r="G93" s="3" t="s">
        <v>248</v>
      </c>
      <c r="H93" s="3" t="s">
        <v>249</v>
      </c>
      <c r="I93" s="3"/>
      <c r="J93" s="3"/>
      <c r="K93" s="33"/>
      <c r="L93" s="33"/>
      <c r="M93" s="33"/>
      <c r="N93" s="2"/>
      <c r="O93" s="15"/>
    </row>
    <row r="94" spans="2:15" ht="15" hidden="1" customHeight="1" outlineLevel="4" x14ac:dyDescent="0.25">
      <c r="B94" s="277"/>
      <c r="C94" s="3"/>
      <c r="D94" s="3"/>
      <c r="E94" s="3"/>
      <c r="F94" s="3"/>
      <c r="G94" s="3" t="s">
        <v>250</v>
      </c>
      <c r="H94" s="3" t="s">
        <v>251</v>
      </c>
      <c r="I94" s="3"/>
      <c r="J94" s="3"/>
      <c r="K94" s="33"/>
      <c r="L94" s="33"/>
      <c r="M94" s="33"/>
      <c r="N94" s="2"/>
      <c r="O94" s="15"/>
    </row>
    <row r="95" spans="2:15" ht="15" hidden="1" customHeight="1" outlineLevel="4" x14ac:dyDescent="0.25">
      <c r="B95" s="277"/>
      <c r="C95" s="3"/>
      <c r="D95" s="3"/>
      <c r="E95" s="3"/>
      <c r="F95" s="3"/>
      <c r="G95" s="3" t="s">
        <v>252</v>
      </c>
      <c r="H95" s="3" t="s">
        <v>253</v>
      </c>
      <c r="I95" s="3"/>
      <c r="J95" s="3"/>
      <c r="K95" s="33"/>
      <c r="L95" s="33"/>
      <c r="M95" s="33"/>
      <c r="N95" s="2"/>
      <c r="O95" s="15"/>
    </row>
    <row r="96" spans="2:15" ht="15" hidden="1" customHeight="1" outlineLevel="4" x14ac:dyDescent="0.25">
      <c r="B96" s="277"/>
      <c r="C96" s="3"/>
      <c r="D96" s="3"/>
      <c r="E96" s="3"/>
      <c r="F96" s="3"/>
      <c r="G96" s="3" t="s">
        <v>254</v>
      </c>
      <c r="H96" s="3" t="s">
        <v>131</v>
      </c>
      <c r="I96" s="3"/>
      <c r="J96" s="3"/>
      <c r="K96" s="33"/>
      <c r="L96" s="33"/>
      <c r="M96" s="33"/>
      <c r="N96" s="2"/>
      <c r="O96" s="15"/>
    </row>
    <row r="97" spans="2:15" ht="15" hidden="1" customHeight="1" outlineLevel="4" x14ac:dyDescent="0.25">
      <c r="B97" s="277"/>
      <c r="C97" s="3"/>
      <c r="D97" s="3"/>
      <c r="E97" s="3"/>
      <c r="F97" s="3"/>
      <c r="G97" s="3" t="s">
        <v>255</v>
      </c>
      <c r="H97" s="3" t="s">
        <v>256</v>
      </c>
      <c r="I97" s="3"/>
      <c r="J97" s="3"/>
      <c r="K97" s="33"/>
      <c r="L97" s="33"/>
      <c r="M97" s="33"/>
      <c r="N97" s="2"/>
      <c r="O97" s="15"/>
    </row>
    <row r="98" spans="2:15" ht="15" hidden="1" customHeight="1" outlineLevel="4" x14ac:dyDescent="0.25">
      <c r="B98" s="277"/>
      <c r="C98" s="3"/>
      <c r="D98" s="3"/>
      <c r="E98" s="3"/>
      <c r="F98" s="3"/>
      <c r="G98" s="3" t="s">
        <v>257</v>
      </c>
      <c r="H98" s="3" t="s">
        <v>118</v>
      </c>
      <c r="I98" s="3"/>
      <c r="J98" s="3"/>
      <c r="K98" s="33"/>
      <c r="L98" s="33"/>
      <c r="M98" s="33"/>
      <c r="N98" s="2"/>
      <c r="O98" s="15"/>
    </row>
    <row r="99" spans="2:15" ht="15" customHeight="1" outlineLevel="1" x14ac:dyDescent="0.25">
      <c r="B99" s="277"/>
      <c r="C99" s="3"/>
      <c r="D99" s="3" t="s">
        <v>258</v>
      </c>
      <c r="E99" s="3" t="s">
        <v>259</v>
      </c>
      <c r="F99" s="3"/>
      <c r="G99" s="3"/>
      <c r="H99" s="3"/>
      <c r="I99" s="3"/>
      <c r="J99" s="3"/>
      <c r="K99" s="33"/>
      <c r="L99" s="33"/>
      <c r="M99" s="33"/>
      <c r="N99" s="2"/>
      <c r="O99" s="15"/>
    </row>
    <row r="100" spans="2:15" ht="15" customHeight="1" outlineLevel="1" x14ac:dyDescent="0.25">
      <c r="B100" s="277"/>
      <c r="C100" s="3"/>
      <c r="D100" s="3" t="s">
        <v>260</v>
      </c>
      <c r="E100" s="3" t="s">
        <v>261</v>
      </c>
      <c r="F100" s="3"/>
      <c r="G100" s="3"/>
      <c r="H100" s="3"/>
      <c r="I100" s="3"/>
      <c r="J100" s="3"/>
      <c r="K100" s="33"/>
      <c r="L100" s="33"/>
      <c r="M100" s="33"/>
      <c r="N100" s="2"/>
      <c r="O100" s="15"/>
    </row>
    <row r="101" spans="2:15" x14ac:dyDescent="0.25">
      <c r="B101" s="277"/>
      <c r="C101" s="3">
        <v>4</v>
      </c>
      <c r="D101" s="3" t="s">
        <v>262</v>
      </c>
      <c r="E101" s="3"/>
      <c r="F101" s="3"/>
      <c r="G101" s="3"/>
      <c r="H101" s="3"/>
      <c r="I101" s="3"/>
      <c r="J101" s="3"/>
      <c r="K101" s="33"/>
      <c r="L101" s="33"/>
      <c r="M101" s="33"/>
      <c r="N101" s="2"/>
      <c r="O101" s="15"/>
    </row>
    <row r="102" spans="2:15" ht="15" customHeight="1" outlineLevel="1" x14ac:dyDescent="0.25">
      <c r="B102" s="277"/>
      <c r="C102" s="3"/>
      <c r="D102" s="3" t="s">
        <v>263</v>
      </c>
      <c r="E102" s="3" t="s">
        <v>264</v>
      </c>
      <c r="F102" s="3"/>
      <c r="G102" s="3"/>
      <c r="H102" s="3"/>
      <c r="I102" s="3"/>
      <c r="J102" s="3"/>
      <c r="K102" s="33"/>
      <c r="L102" s="33"/>
      <c r="M102" s="33"/>
      <c r="N102" s="2"/>
      <c r="O102" s="15"/>
    </row>
    <row r="103" spans="2:15" ht="15" customHeight="1" outlineLevel="2" x14ac:dyDescent="0.25">
      <c r="B103" s="277"/>
      <c r="C103" s="3"/>
      <c r="D103" s="3"/>
      <c r="E103" s="3" t="s">
        <v>265</v>
      </c>
      <c r="F103" s="3" t="s">
        <v>266</v>
      </c>
      <c r="G103" s="3"/>
      <c r="H103" s="3"/>
      <c r="I103" s="3"/>
      <c r="J103" s="3"/>
      <c r="K103" s="33"/>
      <c r="L103" s="33"/>
      <c r="M103" s="33"/>
      <c r="N103" s="2"/>
      <c r="O103" s="15"/>
    </row>
    <row r="104" spans="2:15" ht="15" customHeight="1" outlineLevel="3" x14ac:dyDescent="0.25">
      <c r="B104" s="277"/>
      <c r="C104" s="3"/>
      <c r="D104" s="3"/>
      <c r="E104" s="3"/>
      <c r="F104" s="3" t="s">
        <v>267</v>
      </c>
      <c r="G104" s="3" t="s">
        <v>268</v>
      </c>
      <c r="H104" s="3"/>
      <c r="I104" s="3"/>
      <c r="J104" s="3"/>
      <c r="K104" s="33"/>
      <c r="L104" s="33"/>
      <c r="M104" s="33"/>
      <c r="N104" s="2"/>
      <c r="O104" s="15"/>
    </row>
    <row r="105" spans="2:15" ht="15" customHeight="1" outlineLevel="3" x14ac:dyDescent="0.25">
      <c r="B105" s="277"/>
      <c r="C105" s="3"/>
      <c r="D105" s="3"/>
      <c r="E105" s="3"/>
      <c r="F105" s="3" t="s">
        <v>269</v>
      </c>
      <c r="G105" s="3" t="s">
        <v>270</v>
      </c>
      <c r="H105" s="3"/>
      <c r="I105" s="3"/>
      <c r="J105" s="3"/>
      <c r="K105" s="33"/>
      <c r="L105" s="33"/>
      <c r="M105" s="33"/>
      <c r="N105" s="2"/>
      <c r="O105" s="15"/>
    </row>
    <row r="106" spans="2:15" ht="15" customHeight="1" outlineLevel="3" x14ac:dyDescent="0.25">
      <c r="B106" s="277"/>
      <c r="C106" s="3"/>
      <c r="D106" s="3"/>
      <c r="E106" s="3"/>
      <c r="F106" s="3" t="s">
        <v>271</v>
      </c>
      <c r="G106" s="3" t="s">
        <v>198</v>
      </c>
      <c r="H106" s="3"/>
      <c r="I106" s="3"/>
      <c r="J106" s="3"/>
      <c r="K106" s="33"/>
      <c r="L106" s="33"/>
      <c r="M106" s="33"/>
      <c r="N106" s="2"/>
      <c r="O106" s="15"/>
    </row>
    <row r="107" spans="2:15" ht="15" customHeight="1" outlineLevel="2" x14ac:dyDescent="0.25">
      <c r="B107" s="277"/>
      <c r="C107" s="3"/>
      <c r="D107" s="3"/>
      <c r="E107" s="3" t="s">
        <v>272</v>
      </c>
      <c r="F107" s="3" t="s">
        <v>165</v>
      </c>
      <c r="G107" s="3"/>
      <c r="H107" s="3"/>
      <c r="I107" s="3"/>
      <c r="J107" s="3"/>
      <c r="K107" s="33"/>
      <c r="L107" s="33"/>
      <c r="M107" s="33"/>
      <c r="N107" s="2"/>
      <c r="O107" s="15"/>
    </row>
    <row r="108" spans="2:15" ht="15.75" customHeight="1" outlineLevel="1" x14ac:dyDescent="0.25">
      <c r="B108" s="277"/>
      <c r="C108" s="3"/>
      <c r="D108" s="3" t="s">
        <v>273</v>
      </c>
      <c r="E108" s="3" t="s">
        <v>274</v>
      </c>
      <c r="F108" s="3"/>
      <c r="G108" s="3"/>
      <c r="H108" s="3"/>
      <c r="I108" s="3"/>
      <c r="J108" s="3"/>
      <c r="K108" s="33"/>
      <c r="L108" s="33"/>
      <c r="M108" s="33"/>
      <c r="N108" s="2"/>
      <c r="O108" s="15"/>
    </row>
    <row r="109" spans="2:15" ht="15" customHeight="1" outlineLevel="2" x14ac:dyDescent="0.25">
      <c r="B109" s="277"/>
      <c r="C109" s="3"/>
      <c r="D109" s="3"/>
      <c r="E109" s="3" t="s">
        <v>275</v>
      </c>
      <c r="F109" s="3" t="s">
        <v>167</v>
      </c>
      <c r="G109" s="3"/>
      <c r="H109" s="3"/>
      <c r="I109" s="3"/>
      <c r="J109" s="3"/>
      <c r="K109" s="33"/>
      <c r="L109" s="33"/>
      <c r="M109" s="33"/>
      <c r="N109" s="2"/>
      <c r="O109" s="15"/>
    </row>
    <row r="110" spans="2:15" ht="15" customHeight="1" outlineLevel="3" x14ac:dyDescent="0.25">
      <c r="B110" s="277"/>
      <c r="C110" s="3"/>
      <c r="D110" s="3"/>
      <c r="E110" s="3"/>
      <c r="F110" s="3" t="s">
        <v>276</v>
      </c>
      <c r="G110" s="3" t="s">
        <v>277</v>
      </c>
      <c r="H110" s="3"/>
      <c r="I110" s="3"/>
      <c r="J110" s="3"/>
      <c r="K110" s="33"/>
      <c r="L110" s="33"/>
      <c r="M110" s="33"/>
      <c r="N110" s="2"/>
      <c r="O110" s="15"/>
    </row>
    <row r="111" spans="2:15" ht="15" customHeight="1" outlineLevel="3" x14ac:dyDescent="0.25">
      <c r="B111" s="277"/>
      <c r="C111" s="3"/>
      <c r="D111" s="3"/>
      <c r="E111" s="3"/>
      <c r="F111" s="3" t="s">
        <v>278</v>
      </c>
      <c r="G111" s="3" t="s">
        <v>279</v>
      </c>
      <c r="H111" s="3"/>
      <c r="I111" s="3"/>
      <c r="J111" s="3"/>
      <c r="K111" s="33"/>
      <c r="L111" s="33"/>
      <c r="M111" s="33"/>
      <c r="N111" s="2"/>
      <c r="O111" s="15"/>
    </row>
    <row r="112" spans="2:15" ht="15" customHeight="1" outlineLevel="3" x14ac:dyDescent="0.25">
      <c r="B112" s="277"/>
      <c r="C112" s="3"/>
      <c r="D112" s="3"/>
      <c r="E112" s="3"/>
      <c r="F112" s="3" t="s">
        <v>280</v>
      </c>
      <c r="G112" s="3" t="s">
        <v>281</v>
      </c>
      <c r="H112" s="3"/>
      <c r="I112" s="3"/>
      <c r="J112" s="3"/>
      <c r="K112" s="33"/>
      <c r="L112" s="33"/>
      <c r="M112" s="33"/>
      <c r="N112" s="2"/>
      <c r="O112" s="15"/>
    </row>
    <row r="113" spans="1:16" ht="15" customHeight="1" outlineLevel="3" x14ac:dyDescent="0.25">
      <c r="B113" s="277"/>
      <c r="C113" s="3"/>
      <c r="D113" s="3"/>
      <c r="E113" s="3"/>
      <c r="F113" s="3" t="s">
        <v>282</v>
      </c>
      <c r="G113" s="3" t="s">
        <v>283</v>
      </c>
      <c r="H113" s="3"/>
      <c r="I113" s="3"/>
      <c r="J113" s="3"/>
      <c r="K113" s="33"/>
      <c r="L113" s="33"/>
      <c r="M113" s="33"/>
      <c r="N113" s="2"/>
      <c r="O113" s="15"/>
    </row>
    <row r="114" spans="1:16" ht="15" customHeight="1" outlineLevel="3" x14ac:dyDescent="0.25">
      <c r="B114" s="277"/>
      <c r="C114" s="3"/>
      <c r="D114" s="3"/>
      <c r="E114" s="3"/>
      <c r="F114" s="3" t="s">
        <v>284</v>
      </c>
      <c r="G114" s="3" t="s">
        <v>285</v>
      </c>
      <c r="H114" s="3"/>
      <c r="I114" s="3"/>
      <c r="J114" s="3"/>
      <c r="K114" s="33"/>
      <c r="L114" s="33"/>
      <c r="M114" s="33"/>
      <c r="N114" s="2"/>
      <c r="O114" s="15"/>
    </row>
    <row r="115" spans="1:16" ht="15" customHeight="1" outlineLevel="3" x14ac:dyDescent="0.25">
      <c r="B115" s="277"/>
      <c r="C115" s="3"/>
      <c r="D115" s="3"/>
      <c r="E115" s="3"/>
      <c r="F115" s="3" t="s">
        <v>286</v>
      </c>
      <c r="G115" s="3" t="s">
        <v>287</v>
      </c>
      <c r="H115" s="3"/>
      <c r="I115" s="3"/>
      <c r="J115" s="3"/>
      <c r="K115" s="33"/>
      <c r="L115" s="33"/>
      <c r="M115" s="33"/>
      <c r="N115" s="2"/>
      <c r="O115" s="15"/>
    </row>
    <row r="116" spans="1:16" ht="15" customHeight="1" outlineLevel="3" x14ac:dyDescent="0.25">
      <c r="B116" s="277"/>
      <c r="C116" s="3"/>
      <c r="D116" s="3"/>
      <c r="E116" s="3"/>
      <c r="F116" s="3" t="s">
        <v>288</v>
      </c>
      <c r="G116" s="3" t="s">
        <v>289</v>
      </c>
      <c r="H116" s="3"/>
      <c r="I116" s="3"/>
      <c r="J116" s="3"/>
      <c r="K116" s="33"/>
      <c r="L116" s="33"/>
      <c r="M116" s="33"/>
      <c r="N116" s="2"/>
      <c r="O116" s="15"/>
    </row>
    <row r="117" spans="1:16" ht="15" customHeight="1" outlineLevel="3" x14ac:dyDescent="0.25">
      <c r="B117" s="277"/>
      <c r="C117" s="3"/>
      <c r="D117" s="3"/>
      <c r="E117" s="3"/>
      <c r="F117" s="3" t="s">
        <v>290</v>
      </c>
      <c r="G117" s="3" t="s">
        <v>291</v>
      </c>
      <c r="H117" s="3"/>
      <c r="I117" s="3"/>
      <c r="J117" s="3"/>
      <c r="K117" s="33"/>
      <c r="L117" s="33"/>
      <c r="M117" s="33"/>
      <c r="N117" s="2"/>
      <c r="O117" s="15"/>
    </row>
    <row r="118" spans="1:16" ht="15.75" customHeight="1" outlineLevel="2" thickBot="1" x14ac:dyDescent="0.3">
      <c r="B118" s="278"/>
      <c r="C118" s="16"/>
      <c r="D118" s="16"/>
      <c r="E118" s="16" t="s">
        <v>292</v>
      </c>
      <c r="F118" s="16" t="s">
        <v>165</v>
      </c>
      <c r="G118" s="16"/>
      <c r="H118" s="16"/>
      <c r="I118" s="16"/>
      <c r="J118" s="16"/>
      <c r="K118" s="34"/>
      <c r="L118" s="34"/>
      <c r="M118" s="34"/>
      <c r="N118" s="18"/>
      <c r="O118" s="19"/>
    </row>
    <row r="119" spans="1:16" x14ac:dyDescent="0.25">
      <c r="A119" s="3"/>
      <c r="B119" s="12"/>
      <c r="C119" s="12"/>
      <c r="D119" s="12"/>
      <c r="E119" s="12"/>
      <c r="F119" s="12"/>
      <c r="G119" s="12"/>
      <c r="H119" s="12"/>
      <c r="I119" s="12"/>
      <c r="J119" s="12"/>
      <c r="K119" s="25"/>
      <c r="L119" s="25"/>
      <c r="M119" s="25"/>
      <c r="N119" s="12"/>
      <c r="O119" s="21"/>
      <c r="P119" s="3"/>
    </row>
    <row r="120" spans="1:16" x14ac:dyDescent="0.25">
      <c r="B120" s="3"/>
      <c r="C120" s="3"/>
      <c r="D120" s="3"/>
      <c r="E120" s="3"/>
      <c r="F120" s="3"/>
      <c r="G120" s="3"/>
      <c r="H120" s="3"/>
      <c r="I120" s="3"/>
      <c r="J120" s="3"/>
      <c r="K120" s="35"/>
      <c r="L120" s="35"/>
      <c r="M120" s="35"/>
      <c r="N120" s="3"/>
      <c r="O120" s="20"/>
      <c r="P120" s="3"/>
    </row>
  </sheetData>
  <mergeCells count="4">
    <mergeCell ref="B2:O2"/>
    <mergeCell ref="C4:I4"/>
    <mergeCell ref="B5:B66"/>
    <mergeCell ref="B67:B1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2"/>
  <sheetViews>
    <sheetView showGridLines="0" workbookViewId="0">
      <selection activeCell="B3" sqref="B3"/>
    </sheetView>
  </sheetViews>
  <sheetFormatPr defaultColWidth="11.42578125" defaultRowHeight="15" x14ac:dyDescent="0.25"/>
  <cols>
    <col min="1" max="1" width="3.7109375" customWidth="1"/>
    <col min="2" max="2" width="13.7109375" customWidth="1"/>
    <col min="3" max="3" width="4.140625" customWidth="1"/>
    <col min="4" max="4" width="3.5703125" bestFit="1" customWidth="1"/>
    <col min="5" max="5" width="30.28515625" customWidth="1"/>
    <col min="6" max="12" width="13.28515625" customWidth="1"/>
    <col min="13" max="13" width="4.28515625" customWidth="1"/>
    <col min="14" max="14" width="33.42578125" customWidth="1"/>
  </cols>
  <sheetData>
    <row r="2" spans="2:15" x14ac:dyDescent="0.25">
      <c r="B2" t="s">
        <v>864</v>
      </c>
    </row>
    <row r="4" spans="2:15" x14ac:dyDescent="0.25">
      <c r="F4" s="279" t="s">
        <v>527</v>
      </c>
      <c r="G4" s="279"/>
      <c r="H4" s="279"/>
      <c r="I4" s="279"/>
      <c r="J4" s="279"/>
      <c r="K4" s="279"/>
      <c r="L4" s="279"/>
    </row>
    <row r="5" spans="2:15" s="60" customFormat="1" ht="30" customHeight="1" x14ac:dyDescent="0.25">
      <c r="B5" s="59" t="s">
        <v>528</v>
      </c>
      <c r="F5" s="61" t="s">
        <v>529</v>
      </c>
      <c r="G5" s="61" t="s">
        <v>530</v>
      </c>
      <c r="H5" s="61" t="s">
        <v>531</v>
      </c>
      <c r="I5" s="61" t="s">
        <v>532</v>
      </c>
      <c r="J5" s="61" t="s">
        <v>533</v>
      </c>
      <c r="K5" s="61" t="s">
        <v>534</v>
      </c>
      <c r="L5" s="61" t="s">
        <v>535</v>
      </c>
      <c r="N5" s="38" t="s">
        <v>536</v>
      </c>
      <c r="O5" s="125" t="s">
        <v>537</v>
      </c>
    </row>
    <row r="6" spans="2:15" x14ac:dyDescent="0.25">
      <c r="B6" s="56" t="s">
        <v>538</v>
      </c>
      <c r="D6" s="280" t="s">
        <v>539</v>
      </c>
      <c r="E6" s="2" t="s">
        <v>540</v>
      </c>
      <c r="F6" s="2"/>
      <c r="G6" s="2"/>
      <c r="H6" s="2"/>
      <c r="I6" s="2"/>
      <c r="J6" s="2"/>
      <c r="K6" s="2"/>
      <c r="L6" s="2"/>
      <c r="N6" s="56" t="s">
        <v>541</v>
      </c>
    </row>
    <row r="7" spans="2:15" x14ac:dyDescent="0.25">
      <c r="B7" s="56" t="s">
        <v>542</v>
      </c>
      <c r="D7" s="281"/>
      <c r="E7" s="2" t="s">
        <v>543</v>
      </c>
      <c r="F7" s="2"/>
      <c r="G7" s="2"/>
      <c r="H7" s="2"/>
      <c r="I7" s="2"/>
      <c r="J7" s="2"/>
      <c r="K7" s="2"/>
      <c r="L7" s="2"/>
      <c r="N7" s="56" t="s">
        <v>544</v>
      </c>
    </row>
    <row r="8" spans="2:15" x14ac:dyDescent="0.25">
      <c r="B8" s="56" t="s">
        <v>545</v>
      </c>
      <c r="D8" s="281"/>
      <c r="E8" s="2" t="s">
        <v>339</v>
      </c>
      <c r="F8" s="2"/>
      <c r="G8" s="2"/>
      <c r="H8" s="2"/>
      <c r="I8" s="2"/>
      <c r="J8" s="2"/>
      <c r="K8" s="2"/>
      <c r="L8" s="2"/>
      <c r="N8" s="56" t="s">
        <v>546</v>
      </c>
    </row>
    <row r="9" spans="2:15" x14ac:dyDescent="0.25">
      <c r="B9" s="56" t="s">
        <v>547</v>
      </c>
      <c r="D9" s="281"/>
      <c r="E9" s="2" t="s">
        <v>548</v>
      </c>
      <c r="F9" s="2"/>
      <c r="G9" s="2"/>
      <c r="H9" s="2"/>
      <c r="I9" s="2"/>
      <c r="J9" s="2"/>
      <c r="K9" s="2"/>
      <c r="L9" s="2"/>
      <c r="N9" s="56" t="s">
        <v>549</v>
      </c>
    </row>
    <row r="10" spans="2:15" x14ac:dyDescent="0.25">
      <c r="B10" s="56" t="s">
        <v>550</v>
      </c>
      <c r="D10" s="281"/>
      <c r="E10" s="2" t="s">
        <v>381</v>
      </c>
      <c r="F10" s="2"/>
      <c r="G10" s="2"/>
      <c r="H10" s="2"/>
      <c r="I10" s="2"/>
      <c r="J10" s="2"/>
      <c r="K10" s="2"/>
      <c r="L10" s="2"/>
      <c r="N10" s="56" t="s">
        <v>551</v>
      </c>
    </row>
    <row r="11" spans="2:15" x14ac:dyDescent="0.25">
      <c r="B11" s="56" t="s">
        <v>552</v>
      </c>
      <c r="D11" s="281"/>
      <c r="E11" s="2" t="s">
        <v>436</v>
      </c>
      <c r="F11" s="2"/>
      <c r="G11" s="2"/>
      <c r="H11" s="2"/>
      <c r="I11" s="2"/>
      <c r="J11" s="2"/>
      <c r="K11" s="2"/>
      <c r="L11" s="2"/>
      <c r="N11" s="56" t="s">
        <v>553</v>
      </c>
    </row>
    <row r="12" spans="2:15" x14ac:dyDescent="0.25">
      <c r="B12" s="56" t="s">
        <v>554</v>
      </c>
      <c r="D12" s="281"/>
      <c r="E12" s="2" t="s">
        <v>555</v>
      </c>
      <c r="F12" s="2"/>
      <c r="G12" s="2"/>
      <c r="H12" s="2"/>
      <c r="I12" s="2"/>
      <c r="J12" s="2"/>
      <c r="K12" s="2"/>
      <c r="L12" s="2"/>
      <c r="N12" s="56" t="s">
        <v>556</v>
      </c>
    </row>
    <row r="13" spans="2:15" x14ac:dyDescent="0.25">
      <c r="B13" s="57" t="s">
        <v>557</v>
      </c>
      <c r="D13" s="281"/>
      <c r="E13" s="2" t="s">
        <v>558</v>
      </c>
      <c r="F13" s="2"/>
      <c r="G13" s="2"/>
      <c r="H13" s="2"/>
      <c r="I13" s="2"/>
      <c r="J13" s="2"/>
      <c r="K13" s="2"/>
      <c r="L13" s="2"/>
      <c r="N13" s="56" t="s">
        <v>559</v>
      </c>
    </row>
    <row r="14" spans="2:15" x14ac:dyDescent="0.25">
      <c r="D14" s="281"/>
      <c r="E14" s="2" t="s">
        <v>418</v>
      </c>
      <c r="F14" s="2"/>
      <c r="G14" s="2"/>
      <c r="H14" s="2"/>
      <c r="I14" s="2"/>
      <c r="J14" s="2"/>
      <c r="K14" s="2"/>
      <c r="L14" s="2"/>
      <c r="N14" s="56" t="s">
        <v>560</v>
      </c>
    </row>
    <row r="15" spans="2:15" x14ac:dyDescent="0.25">
      <c r="D15" s="281"/>
      <c r="E15" s="2" t="s">
        <v>561</v>
      </c>
      <c r="F15" s="2"/>
      <c r="G15" s="2"/>
      <c r="H15" s="2"/>
      <c r="I15" s="2"/>
      <c r="J15" s="2"/>
      <c r="K15" s="2"/>
      <c r="L15" s="2"/>
      <c r="N15" s="56" t="s">
        <v>562</v>
      </c>
    </row>
    <row r="16" spans="2:15" x14ac:dyDescent="0.25">
      <c r="D16" s="282"/>
      <c r="E16" s="2" t="s">
        <v>563</v>
      </c>
      <c r="F16" s="2"/>
      <c r="G16" s="2"/>
      <c r="H16" s="2"/>
      <c r="I16" s="2"/>
      <c r="J16" s="2"/>
      <c r="K16" s="2"/>
      <c r="L16" s="2"/>
      <c r="N16" s="56" t="s">
        <v>564</v>
      </c>
    </row>
    <row r="17" spans="5:15" x14ac:dyDescent="0.25">
      <c r="N17" s="56" t="s">
        <v>565</v>
      </c>
    </row>
    <row r="18" spans="5:15" x14ac:dyDescent="0.25">
      <c r="N18" s="56" t="s">
        <v>566</v>
      </c>
    </row>
    <row r="19" spans="5:15" x14ac:dyDescent="0.25">
      <c r="N19" s="56" t="s">
        <v>567</v>
      </c>
    </row>
    <row r="20" spans="5:15" x14ac:dyDescent="0.25">
      <c r="E20" t="s">
        <v>568</v>
      </c>
      <c r="F20" t="s">
        <v>569</v>
      </c>
      <c r="N20" s="56" t="s">
        <v>570</v>
      </c>
    </row>
    <row r="21" spans="5:15" x14ac:dyDescent="0.25">
      <c r="E21" t="s">
        <v>571</v>
      </c>
      <c r="F21" t="s">
        <v>572</v>
      </c>
      <c r="N21" s="56" t="s">
        <v>573</v>
      </c>
    </row>
    <row r="22" spans="5:15" x14ac:dyDescent="0.25">
      <c r="E22" t="s">
        <v>574</v>
      </c>
      <c r="F22" t="s">
        <v>575</v>
      </c>
      <c r="N22" s="56" t="s">
        <v>576</v>
      </c>
    </row>
    <row r="23" spans="5:15" x14ac:dyDescent="0.25">
      <c r="N23" s="56" t="s">
        <v>577</v>
      </c>
    </row>
    <row r="24" spans="5:15" x14ac:dyDescent="0.25">
      <c r="N24" s="57" t="s">
        <v>578</v>
      </c>
    </row>
    <row r="26" spans="5:15" x14ac:dyDescent="0.25">
      <c r="N26" s="58" t="s">
        <v>579</v>
      </c>
      <c r="O26" s="126" t="s">
        <v>580</v>
      </c>
    </row>
    <row r="27" spans="5:15" x14ac:dyDescent="0.25">
      <c r="N27" s="56" t="s">
        <v>581</v>
      </c>
    </row>
    <row r="28" spans="5:15" x14ac:dyDescent="0.25">
      <c r="N28" s="56" t="s">
        <v>582</v>
      </c>
    </row>
    <row r="29" spans="5:15" x14ac:dyDescent="0.25">
      <c r="N29" s="56" t="s">
        <v>583</v>
      </c>
    </row>
    <row r="30" spans="5:15" x14ac:dyDescent="0.25">
      <c r="N30" s="56" t="s">
        <v>584</v>
      </c>
    </row>
    <row r="31" spans="5:15" x14ac:dyDescent="0.25">
      <c r="N31" s="56" t="s">
        <v>585</v>
      </c>
    </row>
    <row r="32" spans="5:15" x14ac:dyDescent="0.25">
      <c r="N32" s="57" t="s">
        <v>586</v>
      </c>
    </row>
  </sheetData>
  <mergeCells count="2">
    <mergeCell ref="F4:L4"/>
    <mergeCell ref="D6:D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J90"/>
  <sheetViews>
    <sheetView showGridLines="0" zoomScale="115" zoomScaleNormal="115" workbookViewId="0"/>
  </sheetViews>
  <sheetFormatPr defaultColWidth="11.5703125" defaultRowHeight="15" outlineLevelRow="3" outlineLevelCol="1" x14ac:dyDescent="0.25"/>
  <cols>
    <col min="1" max="1" width="3.140625" style="37" customWidth="1"/>
    <col min="2" max="3" width="9.140625" style="37" customWidth="1"/>
    <col min="4" max="4" width="33" style="37" customWidth="1" collapsed="1"/>
    <col min="5" max="6" width="9.140625" style="37" hidden="1" customWidth="1" outlineLevel="1"/>
    <col min="7" max="7" width="46.7109375" style="37" hidden="1" customWidth="1" outlineLevel="1"/>
    <col min="8" max="8" width="53" style="37" customWidth="1"/>
    <col min="9" max="9" width="3.7109375" style="37" customWidth="1"/>
    <col min="10" max="10" width="19.140625" style="37" customWidth="1"/>
    <col min="11" max="16384" width="11.5703125" style="37"/>
  </cols>
  <sheetData>
    <row r="1" spans="2:10" ht="9.6" customHeight="1" thickBot="1" x14ac:dyDescent="0.3"/>
    <row r="2" spans="2:10" ht="21.75" thickBot="1" x14ac:dyDescent="0.3">
      <c r="B2" s="287" t="s">
        <v>293</v>
      </c>
      <c r="C2" s="288"/>
      <c r="D2" s="288"/>
      <c r="E2" s="288"/>
      <c r="F2" s="288"/>
      <c r="G2" s="288"/>
      <c r="H2" s="289"/>
    </row>
    <row r="3" spans="2:10" ht="7.9" customHeight="1" x14ac:dyDescent="0.25">
      <c r="B3" s="64"/>
    </row>
    <row r="4" spans="2:10" ht="12" customHeight="1" x14ac:dyDescent="0.25">
      <c r="C4" s="37" t="s">
        <v>294</v>
      </c>
    </row>
    <row r="5" spans="2:10" ht="12" customHeight="1" x14ac:dyDescent="0.25">
      <c r="C5" s="37" t="s">
        <v>295</v>
      </c>
    </row>
    <row r="6" spans="2:10" ht="12" customHeight="1" x14ac:dyDescent="0.25">
      <c r="C6" s="37" t="s">
        <v>296</v>
      </c>
    </row>
    <row r="7" spans="2:10" ht="7.9" customHeight="1" collapsed="1" x14ac:dyDescent="0.25"/>
    <row r="8" spans="2:10" hidden="1" outlineLevel="3" x14ac:dyDescent="0.25">
      <c r="B8" s="286" t="s">
        <v>297</v>
      </c>
      <c r="C8" s="286"/>
      <c r="D8" s="286"/>
      <c r="E8" s="283" t="s">
        <v>298</v>
      </c>
      <c r="F8" s="284"/>
      <c r="G8" s="285"/>
    </row>
    <row r="9" spans="2:10" s="39" customFormat="1" ht="48" customHeight="1" x14ac:dyDescent="0.25">
      <c r="B9" s="38" t="s">
        <v>299</v>
      </c>
      <c r="C9" s="38" t="s">
        <v>300</v>
      </c>
      <c r="D9" s="38" t="s">
        <v>301</v>
      </c>
      <c r="E9" s="38" t="s">
        <v>302</v>
      </c>
      <c r="F9" s="38" t="s">
        <v>300</v>
      </c>
      <c r="G9" s="38" t="s">
        <v>301</v>
      </c>
      <c r="H9" s="38" t="s">
        <v>303</v>
      </c>
      <c r="J9" s="38" t="s">
        <v>782</v>
      </c>
    </row>
    <row r="10" spans="2:10" collapsed="1" x14ac:dyDescent="0.25">
      <c r="B10" s="52" t="s">
        <v>304</v>
      </c>
      <c r="C10" s="53"/>
      <c r="D10" s="54"/>
      <c r="E10" s="52" t="s">
        <v>305</v>
      </c>
      <c r="F10" s="53"/>
      <c r="G10" s="54"/>
      <c r="H10" s="55"/>
      <c r="J10" s="37" t="s">
        <v>304</v>
      </c>
    </row>
    <row r="11" spans="2:10" hidden="1" outlineLevel="1" collapsed="1" x14ac:dyDescent="0.25">
      <c r="B11" s="41"/>
      <c r="C11" s="42" t="s">
        <v>306</v>
      </c>
      <c r="D11" s="43"/>
      <c r="E11" s="41"/>
      <c r="F11" s="42" t="s">
        <v>307</v>
      </c>
      <c r="G11" s="43"/>
      <c r="H11" s="47"/>
    </row>
    <row r="12" spans="2:10" hidden="1" outlineLevel="2" x14ac:dyDescent="0.25">
      <c r="B12" s="41"/>
      <c r="C12" s="42"/>
      <c r="D12" s="43" t="s">
        <v>308</v>
      </c>
      <c r="E12" s="41"/>
      <c r="F12" s="42"/>
      <c r="G12" s="43" t="s">
        <v>309</v>
      </c>
      <c r="H12" s="47"/>
    </row>
    <row r="13" spans="2:10" hidden="1" outlineLevel="2" x14ac:dyDescent="0.25">
      <c r="B13" s="41"/>
      <c r="C13" s="42"/>
      <c r="D13" s="43" t="s">
        <v>310</v>
      </c>
      <c r="E13" s="41"/>
      <c r="F13" s="42"/>
      <c r="G13" s="43" t="s">
        <v>311</v>
      </c>
      <c r="H13" s="47"/>
    </row>
    <row r="14" spans="2:10" hidden="1" outlineLevel="2" x14ac:dyDescent="0.25">
      <c r="B14" s="41"/>
      <c r="C14" s="42"/>
      <c r="D14" s="43" t="s">
        <v>312</v>
      </c>
      <c r="E14" s="41"/>
      <c r="F14" s="42"/>
      <c r="G14" s="43" t="s">
        <v>313</v>
      </c>
      <c r="H14" s="47"/>
    </row>
    <row r="15" spans="2:10" hidden="1" outlineLevel="2" x14ac:dyDescent="0.25">
      <c r="B15" s="41"/>
      <c r="C15" s="42"/>
      <c r="D15" s="43" t="s">
        <v>314</v>
      </c>
      <c r="E15" s="41"/>
      <c r="F15" s="42"/>
      <c r="G15" s="43" t="s">
        <v>315</v>
      </c>
      <c r="H15" s="47"/>
    </row>
    <row r="16" spans="2:10" hidden="1" outlineLevel="1" collapsed="1" x14ac:dyDescent="0.25">
      <c r="B16" s="41"/>
      <c r="C16" s="42" t="s">
        <v>316</v>
      </c>
      <c r="D16" s="43"/>
      <c r="E16" s="41"/>
      <c r="F16" s="42" t="s">
        <v>317</v>
      </c>
      <c r="G16" s="43"/>
      <c r="H16" s="47"/>
    </row>
    <row r="17" spans="2:10" hidden="1" outlineLevel="2" x14ac:dyDescent="0.25">
      <c r="B17" s="41"/>
      <c r="C17" s="42"/>
      <c r="D17" s="43" t="s">
        <v>318</v>
      </c>
      <c r="E17" s="41"/>
      <c r="F17" s="42"/>
      <c r="G17" s="43" t="s">
        <v>319</v>
      </c>
      <c r="H17" s="47"/>
    </row>
    <row r="18" spans="2:10" hidden="1" outlineLevel="2" x14ac:dyDescent="0.25">
      <c r="B18" s="41"/>
      <c r="C18" s="42"/>
      <c r="D18" s="43" t="s">
        <v>316</v>
      </c>
      <c r="E18" s="41"/>
      <c r="F18" s="42"/>
      <c r="G18" s="43" t="s">
        <v>320</v>
      </c>
      <c r="H18" s="47"/>
    </row>
    <row r="19" spans="2:10" hidden="1" outlineLevel="1" collapsed="1" x14ac:dyDescent="0.25">
      <c r="B19" s="41"/>
      <c r="C19" s="42" t="s">
        <v>321</v>
      </c>
      <c r="D19" s="43"/>
      <c r="E19" s="41"/>
      <c r="F19" s="42" t="s">
        <v>322</v>
      </c>
      <c r="G19" s="43"/>
      <c r="H19" s="47"/>
    </row>
    <row r="20" spans="2:10" hidden="1" outlineLevel="2" x14ac:dyDescent="0.25">
      <c r="B20" s="41"/>
      <c r="C20" s="42"/>
      <c r="D20" s="43" t="s">
        <v>323</v>
      </c>
      <c r="E20" s="41"/>
      <c r="F20" s="42"/>
      <c r="G20" s="43" t="s">
        <v>324</v>
      </c>
      <c r="H20" s="47"/>
    </row>
    <row r="21" spans="2:10" hidden="1" outlineLevel="2" x14ac:dyDescent="0.25">
      <c r="B21" s="41"/>
      <c r="C21" s="42"/>
      <c r="D21" s="43" t="s">
        <v>325</v>
      </c>
      <c r="E21" s="41"/>
      <c r="F21" s="42"/>
      <c r="G21" s="43" t="s">
        <v>326</v>
      </c>
      <c r="H21" s="47"/>
    </row>
    <row r="22" spans="2:10" hidden="1" outlineLevel="2" x14ac:dyDescent="0.25">
      <c r="B22" s="41"/>
      <c r="C22" s="42"/>
      <c r="D22" s="43" t="s">
        <v>327</v>
      </c>
      <c r="E22" s="41"/>
      <c r="F22" s="42"/>
      <c r="G22" s="43" t="s">
        <v>328</v>
      </c>
      <c r="H22" s="47"/>
    </row>
    <row r="23" spans="2:10" hidden="1" outlineLevel="1" collapsed="1" x14ac:dyDescent="0.25">
      <c r="B23" s="41"/>
      <c r="C23" s="42" t="s">
        <v>329</v>
      </c>
      <c r="D23" s="43"/>
      <c r="E23" s="41"/>
      <c r="F23" s="42" t="s">
        <v>330</v>
      </c>
      <c r="G23" s="43"/>
      <c r="H23" s="47"/>
    </row>
    <row r="24" spans="2:10" hidden="1" outlineLevel="2" x14ac:dyDescent="0.25">
      <c r="B24" s="41"/>
      <c r="C24" s="42"/>
      <c r="D24" s="43" t="s">
        <v>331</v>
      </c>
      <c r="E24" s="41"/>
      <c r="F24" s="42"/>
      <c r="G24" s="43" t="s">
        <v>330</v>
      </c>
      <c r="H24" s="47"/>
    </row>
    <row r="25" spans="2:10" hidden="1" outlineLevel="2" x14ac:dyDescent="0.25">
      <c r="B25" s="41"/>
      <c r="C25" s="42"/>
      <c r="D25" s="43" t="s">
        <v>332</v>
      </c>
      <c r="E25" s="41"/>
      <c r="F25" s="42"/>
      <c r="G25" s="43" t="s">
        <v>333</v>
      </c>
      <c r="H25" s="47"/>
    </row>
    <row r="26" spans="2:10" hidden="1" outlineLevel="2" x14ac:dyDescent="0.25">
      <c r="B26" s="41"/>
      <c r="C26" s="42"/>
      <c r="D26" s="43" t="s">
        <v>334</v>
      </c>
      <c r="E26" s="41"/>
      <c r="F26" s="42"/>
      <c r="G26" s="43" t="s">
        <v>335</v>
      </c>
      <c r="H26" s="47"/>
    </row>
    <row r="27" spans="2:10" hidden="1" outlineLevel="2" x14ac:dyDescent="0.25">
      <c r="B27" s="44"/>
      <c r="C27" s="45"/>
      <c r="D27" s="46" t="s">
        <v>336</v>
      </c>
      <c r="E27" s="44"/>
      <c r="F27" s="45"/>
      <c r="G27" s="46" t="s">
        <v>337</v>
      </c>
      <c r="H27" s="48"/>
    </row>
    <row r="28" spans="2:10" collapsed="1" x14ac:dyDescent="0.25">
      <c r="B28" s="52" t="s">
        <v>338</v>
      </c>
      <c r="C28" s="53"/>
      <c r="D28" s="54"/>
      <c r="E28" s="52" t="s">
        <v>339</v>
      </c>
      <c r="F28" s="53"/>
      <c r="G28" s="54"/>
      <c r="H28" s="55"/>
      <c r="J28" s="37" t="s">
        <v>783</v>
      </c>
    </row>
    <row r="29" spans="2:10" hidden="1" outlineLevel="1" collapsed="1" x14ac:dyDescent="0.25">
      <c r="B29" s="41"/>
      <c r="C29" s="42" t="s">
        <v>340</v>
      </c>
      <c r="D29" s="43"/>
      <c r="E29" s="41"/>
      <c r="F29" s="42" t="s">
        <v>341</v>
      </c>
      <c r="G29" s="43"/>
      <c r="H29" s="47"/>
    </row>
    <row r="30" spans="2:10" hidden="1" outlineLevel="2" x14ac:dyDescent="0.25">
      <c r="B30" s="41"/>
      <c r="C30" s="42"/>
      <c r="D30" s="43" t="s">
        <v>342</v>
      </c>
      <c r="E30" s="41"/>
      <c r="F30" s="42"/>
      <c r="G30" s="43" t="s">
        <v>343</v>
      </c>
      <c r="H30" s="47"/>
    </row>
    <row r="31" spans="2:10" hidden="1" outlineLevel="2" x14ac:dyDescent="0.25">
      <c r="B31" s="41"/>
      <c r="C31" s="42"/>
      <c r="D31" s="43" t="s">
        <v>344</v>
      </c>
      <c r="E31" s="41"/>
      <c r="F31" s="42"/>
      <c r="G31" s="43" t="s">
        <v>345</v>
      </c>
      <c r="H31" s="47"/>
    </row>
    <row r="32" spans="2:10" hidden="1" outlineLevel="2" x14ac:dyDescent="0.25">
      <c r="B32" s="41"/>
      <c r="C32" s="42"/>
      <c r="D32" s="43" t="s">
        <v>346</v>
      </c>
      <c r="E32" s="41"/>
      <c r="F32" s="42"/>
      <c r="G32" s="43" t="s">
        <v>347</v>
      </c>
      <c r="H32" s="47"/>
    </row>
    <row r="33" spans="2:8" hidden="1" outlineLevel="2" x14ac:dyDescent="0.25">
      <c r="B33" s="41"/>
      <c r="C33" s="42"/>
      <c r="D33" s="43" t="s">
        <v>348</v>
      </c>
      <c r="E33" s="41"/>
      <c r="F33" s="42"/>
      <c r="G33" s="43" t="s">
        <v>348</v>
      </c>
      <c r="H33" s="47"/>
    </row>
    <row r="34" spans="2:8" hidden="1" outlineLevel="2" x14ac:dyDescent="0.25">
      <c r="B34" s="41"/>
      <c r="C34" s="42"/>
      <c r="D34" s="43" t="s">
        <v>349</v>
      </c>
      <c r="E34" s="41"/>
      <c r="F34" s="42"/>
      <c r="G34" s="43" t="s">
        <v>350</v>
      </c>
      <c r="H34" s="47"/>
    </row>
    <row r="35" spans="2:8" hidden="1" outlineLevel="1" collapsed="1" x14ac:dyDescent="0.25">
      <c r="B35" s="41"/>
      <c r="C35" s="42" t="s">
        <v>351</v>
      </c>
      <c r="D35" s="43"/>
      <c r="E35" s="41" t="s">
        <v>352</v>
      </c>
      <c r="F35" s="42" t="s">
        <v>353</v>
      </c>
      <c r="G35" s="43"/>
      <c r="H35" s="47"/>
    </row>
    <row r="36" spans="2:8" hidden="1" outlineLevel="2" x14ac:dyDescent="0.25">
      <c r="B36" s="41"/>
      <c r="C36" s="42"/>
      <c r="D36" s="43" t="s">
        <v>354</v>
      </c>
      <c r="E36" s="41"/>
      <c r="F36" s="42"/>
      <c r="G36" s="43" t="s">
        <v>355</v>
      </c>
      <c r="H36" s="47"/>
    </row>
    <row r="37" spans="2:8" hidden="1" outlineLevel="2" x14ac:dyDescent="0.25">
      <c r="B37" s="41"/>
      <c r="C37" s="42"/>
      <c r="D37" s="43" t="s">
        <v>356</v>
      </c>
      <c r="E37" s="41"/>
      <c r="F37" s="42"/>
      <c r="G37" s="43" t="s">
        <v>357</v>
      </c>
      <c r="H37" s="47"/>
    </row>
    <row r="38" spans="2:8" hidden="1" outlineLevel="2" x14ac:dyDescent="0.25">
      <c r="B38" s="41"/>
      <c r="C38" s="42"/>
      <c r="D38" s="43" t="s">
        <v>358</v>
      </c>
      <c r="E38" s="41"/>
      <c r="F38" s="42"/>
      <c r="G38" s="43" t="s">
        <v>359</v>
      </c>
      <c r="H38" s="47"/>
    </row>
    <row r="39" spans="2:8" hidden="1" outlineLevel="1" collapsed="1" x14ac:dyDescent="0.25">
      <c r="B39" s="41"/>
      <c r="C39" s="42" t="s">
        <v>360</v>
      </c>
      <c r="D39" s="43"/>
      <c r="E39" s="41"/>
      <c r="F39" s="42" t="s">
        <v>361</v>
      </c>
      <c r="G39" s="43"/>
      <c r="H39" s="47"/>
    </row>
    <row r="40" spans="2:8" hidden="1" outlineLevel="2" x14ac:dyDescent="0.25">
      <c r="B40" s="41"/>
      <c r="C40" s="42"/>
      <c r="D40" s="43" t="s">
        <v>362</v>
      </c>
      <c r="E40" s="41"/>
      <c r="F40" s="42"/>
      <c r="G40" s="43" t="s">
        <v>363</v>
      </c>
      <c r="H40" s="47"/>
    </row>
    <row r="41" spans="2:8" hidden="1" outlineLevel="2" x14ac:dyDescent="0.25">
      <c r="B41" s="44"/>
      <c r="C41" s="45"/>
      <c r="D41" s="46" t="s">
        <v>364</v>
      </c>
      <c r="E41" s="44"/>
      <c r="F41" s="45"/>
      <c r="G41" s="46" t="s">
        <v>365</v>
      </c>
      <c r="H41" s="48"/>
    </row>
    <row r="42" spans="2:8" collapsed="1" x14ac:dyDescent="0.25">
      <c r="B42" s="52" t="s">
        <v>366</v>
      </c>
      <c r="C42" s="53"/>
      <c r="D42" s="54"/>
      <c r="E42" s="52" t="s">
        <v>367</v>
      </c>
      <c r="F42" s="53"/>
      <c r="G42" s="54"/>
      <c r="H42" s="55"/>
    </row>
    <row r="43" spans="2:8" hidden="1" outlineLevel="1" collapsed="1" x14ac:dyDescent="0.25">
      <c r="B43" s="41"/>
      <c r="C43" s="42" t="s">
        <v>368</v>
      </c>
      <c r="D43" s="43"/>
      <c r="E43" s="41" t="s">
        <v>352</v>
      </c>
      <c r="F43" s="42" t="s">
        <v>369</v>
      </c>
      <c r="G43" s="43"/>
      <c r="H43" s="47"/>
    </row>
    <row r="44" spans="2:8" hidden="1" outlineLevel="2" x14ac:dyDescent="0.25">
      <c r="B44" s="41"/>
      <c r="C44" s="42"/>
      <c r="D44" s="43" t="s">
        <v>370</v>
      </c>
      <c r="E44" s="41"/>
      <c r="F44" s="42"/>
      <c r="G44" s="43" t="s">
        <v>371</v>
      </c>
      <c r="H44" s="47"/>
    </row>
    <row r="45" spans="2:8" hidden="1" outlineLevel="2" x14ac:dyDescent="0.25">
      <c r="B45" s="41"/>
      <c r="C45" s="42"/>
      <c r="D45" s="43" t="s">
        <v>372</v>
      </c>
      <c r="E45" s="41"/>
      <c r="F45" s="42"/>
      <c r="G45" s="43" t="s">
        <v>373</v>
      </c>
      <c r="H45" s="47"/>
    </row>
    <row r="46" spans="2:8" hidden="1" outlineLevel="1" x14ac:dyDescent="0.25">
      <c r="B46" s="41"/>
      <c r="C46" s="42" t="s">
        <v>374</v>
      </c>
      <c r="D46" s="43"/>
      <c r="E46" s="41"/>
      <c r="F46" s="42" t="s">
        <v>375</v>
      </c>
      <c r="G46" s="43"/>
      <c r="H46" s="47"/>
    </row>
    <row r="47" spans="2:8" hidden="1" outlineLevel="1" x14ac:dyDescent="0.25">
      <c r="B47" s="41"/>
      <c r="C47" s="42" t="s">
        <v>376</v>
      </c>
      <c r="D47" s="43"/>
      <c r="E47" s="41"/>
      <c r="F47" s="42" t="s">
        <v>377</v>
      </c>
      <c r="G47" s="43"/>
      <c r="H47" s="47"/>
    </row>
    <row r="48" spans="2:8" hidden="1" outlineLevel="1" x14ac:dyDescent="0.25">
      <c r="B48" s="44"/>
      <c r="C48" s="45" t="s">
        <v>378</v>
      </c>
      <c r="D48" s="46"/>
      <c r="E48" s="44"/>
      <c r="F48" s="45" t="s">
        <v>379</v>
      </c>
      <c r="G48" s="46"/>
      <c r="H48" s="48"/>
    </row>
    <row r="49" spans="2:10" collapsed="1" x14ac:dyDescent="0.25">
      <c r="B49" s="52" t="s">
        <v>380</v>
      </c>
      <c r="C49" s="53"/>
      <c r="D49" s="54"/>
      <c r="E49" s="52" t="s">
        <v>381</v>
      </c>
      <c r="F49" s="53"/>
      <c r="G49" s="54"/>
      <c r="H49" s="55"/>
      <c r="J49" s="37" t="s">
        <v>784</v>
      </c>
    </row>
    <row r="50" spans="2:10" hidden="1" outlineLevel="1" collapsed="1" x14ac:dyDescent="0.25">
      <c r="B50" s="41"/>
      <c r="C50" s="42" t="s">
        <v>382</v>
      </c>
      <c r="D50" s="43"/>
      <c r="E50" s="41"/>
      <c r="F50" s="42" t="s">
        <v>383</v>
      </c>
      <c r="G50" s="43"/>
      <c r="H50" s="47"/>
    </row>
    <row r="51" spans="2:10" hidden="1" outlineLevel="2" x14ac:dyDescent="0.25">
      <c r="B51" s="41"/>
      <c r="C51" s="42"/>
      <c r="D51" s="43" t="s">
        <v>384</v>
      </c>
      <c r="E51" s="41"/>
      <c r="F51" s="42"/>
      <c r="G51" s="43" t="s">
        <v>385</v>
      </c>
      <c r="H51" s="47"/>
    </row>
    <row r="52" spans="2:10" hidden="1" outlineLevel="2" x14ac:dyDescent="0.25">
      <c r="B52" s="41"/>
      <c r="C52" s="42"/>
      <c r="D52" s="43" t="s">
        <v>386</v>
      </c>
      <c r="E52" s="41"/>
      <c r="F52" s="42"/>
      <c r="G52" s="43" t="s">
        <v>387</v>
      </c>
      <c r="H52" s="47"/>
    </row>
    <row r="53" spans="2:10" hidden="1" outlineLevel="2" x14ac:dyDescent="0.25">
      <c r="B53" s="41"/>
      <c r="C53" s="42"/>
      <c r="D53" s="43" t="s">
        <v>388</v>
      </c>
      <c r="E53" s="41"/>
      <c r="F53" s="42"/>
      <c r="G53" s="43" t="s">
        <v>389</v>
      </c>
      <c r="H53" s="47"/>
    </row>
    <row r="54" spans="2:10" hidden="1" outlineLevel="2" x14ac:dyDescent="0.25">
      <c r="B54" s="41"/>
      <c r="C54" s="42"/>
      <c r="D54" s="43" t="s">
        <v>390</v>
      </c>
      <c r="E54" s="41"/>
      <c r="F54" s="42"/>
      <c r="G54" s="43" t="s">
        <v>391</v>
      </c>
      <c r="H54" s="47"/>
    </row>
    <row r="55" spans="2:10" hidden="1" outlineLevel="2" x14ac:dyDescent="0.25">
      <c r="B55" s="41"/>
      <c r="C55" s="42"/>
      <c r="D55" s="43" t="s">
        <v>392</v>
      </c>
      <c r="E55" s="41"/>
      <c r="F55" s="42"/>
      <c r="G55" s="43" t="s">
        <v>393</v>
      </c>
      <c r="H55" s="47"/>
    </row>
    <row r="56" spans="2:10" hidden="1" outlineLevel="1" collapsed="1" x14ac:dyDescent="0.25">
      <c r="B56" s="41"/>
      <c r="C56" s="42" t="s">
        <v>394</v>
      </c>
      <c r="D56" s="43"/>
      <c r="E56" s="41"/>
      <c r="F56" s="42" t="s">
        <v>395</v>
      </c>
      <c r="G56" s="43"/>
      <c r="H56" s="47"/>
    </row>
    <row r="57" spans="2:10" hidden="1" outlineLevel="2" x14ac:dyDescent="0.25">
      <c r="B57" s="41"/>
      <c r="C57" s="42"/>
      <c r="D57" s="43" t="s">
        <v>396</v>
      </c>
      <c r="E57" s="41"/>
      <c r="F57" s="42"/>
      <c r="G57" s="43" t="s">
        <v>397</v>
      </c>
      <c r="H57" s="47"/>
    </row>
    <row r="58" spans="2:10" hidden="1" outlineLevel="2" x14ac:dyDescent="0.25">
      <c r="B58" s="41"/>
      <c r="C58" s="42"/>
      <c r="D58" s="43" t="s">
        <v>398</v>
      </c>
      <c r="E58" s="41"/>
      <c r="F58" s="42"/>
      <c r="G58" s="43" t="s">
        <v>399</v>
      </c>
      <c r="H58" s="47"/>
    </row>
    <row r="59" spans="2:10" hidden="1" outlineLevel="2" x14ac:dyDescent="0.25">
      <c r="B59" s="41"/>
      <c r="C59" s="42"/>
      <c r="D59" s="43" t="s">
        <v>400</v>
      </c>
      <c r="E59" s="41"/>
      <c r="F59" s="42"/>
      <c r="G59" s="43" t="s">
        <v>401</v>
      </c>
      <c r="H59" s="47"/>
    </row>
    <row r="60" spans="2:10" hidden="1" outlineLevel="2" x14ac:dyDescent="0.25">
      <c r="B60" s="41"/>
      <c r="C60" s="42"/>
      <c r="D60" s="43" t="s">
        <v>402</v>
      </c>
      <c r="E60" s="41"/>
      <c r="F60" s="42"/>
      <c r="G60" s="43" t="s">
        <v>403</v>
      </c>
      <c r="H60" s="47"/>
    </row>
    <row r="61" spans="2:10" hidden="1" outlineLevel="2" x14ac:dyDescent="0.25">
      <c r="B61" s="44"/>
      <c r="C61" s="45"/>
      <c r="D61" s="46" t="s">
        <v>392</v>
      </c>
      <c r="E61" s="44"/>
      <c r="F61" s="45"/>
      <c r="G61" s="46" t="s">
        <v>393</v>
      </c>
      <c r="H61" s="48"/>
    </row>
    <row r="62" spans="2:10" collapsed="1" x14ac:dyDescent="0.25">
      <c r="B62" s="52" t="s">
        <v>404</v>
      </c>
      <c r="C62" s="53"/>
      <c r="D62" s="54"/>
      <c r="E62" s="52" t="s">
        <v>405</v>
      </c>
      <c r="F62" s="53"/>
      <c r="G62" s="54"/>
      <c r="H62" s="55"/>
    </row>
    <row r="63" spans="2:10" hidden="1" outlineLevel="1" x14ac:dyDescent="0.25">
      <c r="B63" s="41"/>
      <c r="C63" s="42" t="s">
        <v>406</v>
      </c>
      <c r="D63" s="43"/>
      <c r="E63" s="41"/>
      <c r="F63" s="42" t="s">
        <v>407</v>
      </c>
      <c r="G63" s="43"/>
      <c r="H63" s="47"/>
    </row>
    <row r="64" spans="2:10" hidden="1" outlineLevel="1" x14ac:dyDescent="0.25">
      <c r="B64" s="44"/>
      <c r="C64" s="45" t="s">
        <v>408</v>
      </c>
      <c r="D64" s="46"/>
      <c r="E64" s="44"/>
      <c r="F64" s="45" t="s">
        <v>409</v>
      </c>
      <c r="G64" s="46"/>
      <c r="H64" s="48"/>
    </row>
    <row r="65" spans="2:10" collapsed="1" x14ac:dyDescent="0.25">
      <c r="B65" s="52" t="s">
        <v>410</v>
      </c>
      <c r="C65" s="53"/>
      <c r="D65" s="54"/>
      <c r="E65" s="52" t="s">
        <v>411</v>
      </c>
      <c r="F65" s="53"/>
      <c r="G65" s="54"/>
      <c r="H65" s="55"/>
    </row>
    <row r="66" spans="2:10" hidden="1" outlineLevel="1" x14ac:dyDescent="0.25">
      <c r="B66" s="41"/>
      <c r="C66" s="42" t="s">
        <v>412</v>
      </c>
      <c r="D66" s="43"/>
      <c r="E66" s="41"/>
      <c r="F66" s="42" t="s">
        <v>413</v>
      </c>
      <c r="G66" s="43"/>
      <c r="H66" s="47"/>
    </row>
    <row r="67" spans="2:10" hidden="1" outlineLevel="1" x14ac:dyDescent="0.25">
      <c r="B67" s="41"/>
      <c r="C67" s="42" t="s">
        <v>414</v>
      </c>
      <c r="D67" s="43"/>
      <c r="E67" s="41"/>
      <c r="F67" s="42" t="s">
        <v>415</v>
      </c>
      <c r="G67" s="43"/>
      <c r="H67" s="47"/>
    </row>
    <row r="68" spans="2:10" hidden="1" outlineLevel="1" x14ac:dyDescent="0.25">
      <c r="B68" s="44"/>
      <c r="C68" s="45" t="s">
        <v>416</v>
      </c>
      <c r="D68" s="46"/>
      <c r="E68" s="44"/>
      <c r="F68" s="45" t="s">
        <v>416</v>
      </c>
      <c r="G68" s="46"/>
      <c r="H68" s="48"/>
    </row>
    <row r="69" spans="2:10" collapsed="1" x14ac:dyDescent="0.25">
      <c r="B69" s="52" t="s">
        <v>417</v>
      </c>
      <c r="C69" s="53"/>
      <c r="D69" s="54"/>
      <c r="E69" s="52" t="s">
        <v>418</v>
      </c>
      <c r="F69" s="53"/>
      <c r="G69" s="54"/>
      <c r="H69" s="55"/>
      <c r="J69" s="37" t="s">
        <v>785</v>
      </c>
    </row>
    <row r="70" spans="2:10" hidden="1" outlineLevel="1" x14ac:dyDescent="0.25">
      <c r="B70" s="41"/>
      <c r="C70" s="42" t="s">
        <v>419</v>
      </c>
      <c r="D70" s="43"/>
      <c r="E70" s="41"/>
      <c r="F70" s="42" t="s">
        <v>420</v>
      </c>
      <c r="G70" s="43"/>
      <c r="H70" s="47"/>
    </row>
    <row r="71" spans="2:10" hidden="1" outlineLevel="1" x14ac:dyDescent="0.25">
      <c r="B71" s="41"/>
      <c r="C71" s="42" t="s">
        <v>421</v>
      </c>
      <c r="D71" s="43"/>
      <c r="E71" s="41"/>
      <c r="F71" s="42" t="s">
        <v>422</v>
      </c>
      <c r="G71" s="43"/>
      <c r="H71" s="47"/>
    </row>
    <row r="72" spans="2:10" hidden="1" outlineLevel="1" x14ac:dyDescent="0.25">
      <c r="B72" s="41"/>
      <c r="C72" s="42" t="s">
        <v>423</v>
      </c>
      <c r="D72" s="43"/>
      <c r="E72" s="41"/>
      <c r="F72" s="42" t="s">
        <v>424</v>
      </c>
      <c r="G72" s="43"/>
      <c r="H72" s="47"/>
    </row>
    <row r="73" spans="2:10" hidden="1" outlineLevel="1" x14ac:dyDescent="0.25">
      <c r="B73" s="44"/>
      <c r="C73" s="45" t="s">
        <v>425</v>
      </c>
      <c r="D73" s="46"/>
      <c r="E73" s="44"/>
      <c r="F73" s="45" t="s">
        <v>426</v>
      </c>
      <c r="G73" s="46"/>
      <c r="H73" s="48"/>
    </row>
    <row r="74" spans="2:10" collapsed="1" x14ac:dyDescent="0.25">
      <c r="B74" s="52" t="s">
        <v>427</v>
      </c>
      <c r="C74" s="53"/>
      <c r="D74" s="54"/>
      <c r="E74" s="52" t="s">
        <v>428</v>
      </c>
      <c r="F74" s="53"/>
      <c r="G74" s="54"/>
      <c r="H74" s="55"/>
    </row>
    <row r="75" spans="2:10" hidden="1" outlineLevel="1" x14ac:dyDescent="0.25">
      <c r="B75" s="41"/>
      <c r="C75" s="42" t="s">
        <v>429</v>
      </c>
      <c r="D75" s="43"/>
      <c r="E75" s="41"/>
      <c r="F75" s="42" t="s">
        <v>430</v>
      </c>
      <c r="G75" s="43"/>
      <c r="H75" s="47"/>
    </row>
    <row r="76" spans="2:10" hidden="1" outlineLevel="1" x14ac:dyDescent="0.25">
      <c r="B76" s="41"/>
      <c r="C76" s="42" t="s">
        <v>431</v>
      </c>
      <c r="D76" s="43"/>
      <c r="E76" s="41"/>
      <c r="F76" s="42" t="s">
        <v>432</v>
      </c>
      <c r="G76" s="43"/>
      <c r="H76" s="47"/>
    </row>
    <row r="77" spans="2:10" hidden="1" outlineLevel="1" x14ac:dyDescent="0.25">
      <c r="B77" s="44"/>
      <c r="C77" s="45" t="s">
        <v>433</v>
      </c>
      <c r="D77" s="46"/>
      <c r="E77" s="44"/>
      <c r="F77" s="45" t="s">
        <v>434</v>
      </c>
      <c r="G77" s="46"/>
      <c r="H77" s="48"/>
    </row>
    <row r="78" spans="2:10" x14ac:dyDescent="0.25">
      <c r="B78" s="49" t="s">
        <v>435</v>
      </c>
      <c r="C78" s="50"/>
      <c r="D78" s="51"/>
      <c r="E78" s="49" t="s">
        <v>436</v>
      </c>
      <c r="F78" s="50"/>
      <c r="G78" s="51"/>
      <c r="H78" s="40"/>
    </row>
    <row r="79" spans="2:10" x14ac:dyDescent="0.25">
      <c r="B79" s="49" t="s">
        <v>437</v>
      </c>
      <c r="C79" s="50"/>
      <c r="D79" s="51"/>
      <c r="E79" s="49" t="s">
        <v>437</v>
      </c>
      <c r="F79" s="50"/>
      <c r="G79" s="51"/>
      <c r="H79" s="40"/>
      <c r="J79" s="37" t="s">
        <v>786</v>
      </c>
    </row>
    <row r="81" spans="10:10" x14ac:dyDescent="0.25">
      <c r="J81" s="37" t="s">
        <v>781</v>
      </c>
    </row>
    <row r="82" spans="10:10" x14ac:dyDescent="0.25">
      <c r="J82" s="37" t="s">
        <v>794</v>
      </c>
    </row>
    <row r="84" spans="10:10" x14ac:dyDescent="0.25">
      <c r="J84" s="37" t="s">
        <v>783</v>
      </c>
    </row>
    <row r="85" spans="10:10" x14ac:dyDescent="0.25">
      <c r="J85" s="37" t="s">
        <v>795</v>
      </c>
    </row>
    <row r="86" spans="10:10" x14ac:dyDescent="0.25">
      <c r="J86" s="37" t="s">
        <v>304</v>
      </c>
    </row>
    <row r="87" spans="10:10" x14ac:dyDescent="0.25">
      <c r="J87" s="37" t="s">
        <v>796</v>
      </c>
    </row>
    <row r="88" spans="10:10" x14ac:dyDescent="0.25">
      <c r="J88" s="37" t="s">
        <v>784</v>
      </c>
    </row>
    <row r="89" spans="10:10" x14ac:dyDescent="0.25">
      <c r="J89" s="37" t="s">
        <v>785</v>
      </c>
    </row>
    <row r="90" spans="10:10" x14ac:dyDescent="0.25">
      <c r="J90" s="37" t="s">
        <v>797</v>
      </c>
    </row>
  </sheetData>
  <mergeCells count="3">
    <mergeCell ref="E8:G8"/>
    <mergeCell ref="B8:D8"/>
    <mergeCell ref="B2:H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4:M89"/>
  <sheetViews>
    <sheetView topLeftCell="A4" zoomScale="80" zoomScaleNormal="80" workbookViewId="0">
      <selection activeCell="J12" sqref="J12"/>
    </sheetView>
  </sheetViews>
  <sheetFormatPr defaultColWidth="11.42578125" defaultRowHeight="15" x14ac:dyDescent="0.25"/>
  <cols>
    <col min="1" max="1" width="4" customWidth="1"/>
    <col min="2" max="2" width="13.7109375" customWidth="1"/>
    <col min="3" max="3" width="15.140625" customWidth="1"/>
    <col min="4" max="6" width="14" customWidth="1"/>
    <col min="7" max="7" width="19.140625" customWidth="1"/>
    <col min="8" max="8" width="14" customWidth="1"/>
    <col min="9" max="9" width="8.28515625" customWidth="1"/>
    <col min="10" max="10" width="10.5703125" customWidth="1"/>
    <col min="11" max="11" width="13.140625" customWidth="1"/>
    <col min="13" max="13" width="11.5703125" customWidth="1"/>
  </cols>
  <sheetData>
    <row r="4" spans="2:13" x14ac:dyDescent="0.25">
      <c r="B4" t="s">
        <v>753</v>
      </c>
    </row>
    <row r="5" spans="2:13" x14ac:dyDescent="0.25">
      <c r="B5" t="s">
        <v>755</v>
      </c>
    </row>
    <row r="6" spans="2:13" x14ac:dyDescent="0.25">
      <c r="B6" t="s">
        <v>754</v>
      </c>
    </row>
    <row r="8" spans="2:13" s="60" customFormat="1" ht="46.9" customHeight="1" x14ac:dyDescent="0.25">
      <c r="B8" s="38" t="s">
        <v>662</v>
      </c>
      <c r="C8" s="38" t="s">
        <v>756</v>
      </c>
      <c r="D8" s="38" t="s">
        <v>757</v>
      </c>
      <c r="E8" s="38" t="s">
        <v>758</v>
      </c>
      <c r="F8" s="38" t="s">
        <v>759</v>
      </c>
      <c r="G8" s="38" t="s">
        <v>760</v>
      </c>
      <c r="H8" s="38" t="s">
        <v>761</v>
      </c>
      <c r="I8" s="38" t="s">
        <v>762</v>
      </c>
      <c r="J8"/>
      <c r="K8"/>
      <c r="L8"/>
      <c r="M8"/>
    </row>
    <row r="9" spans="2:13" x14ac:dyDescent="0.25">
      <c r="B9" s="174">
        <v>2009</v>
      </c>
      <c r="C9" s="174">
        <v>13</v>
      </c>
      <c r="D9" s="174">
        <v>8</v>
      </c>
      <c r="E9" s="174">
        <v>12</v>
      </c>
      <c r="F9" s="174">
        <v>21</v>
      </c>
      <c r="G9" s="174">
        <v>6</v>
      </c>
      <c r="H9" s="174">
        <v>5</v>
      </c>
      <c r="I9" s="174">
        <f>SUM(C9:H9)</f>
        <v>65</v>
      </c>
      <c r="K9" s="216">
        <f>E9/(D9+E9+F9)</f>
        <v>0.29268292682926828</v>
      </c>
    </row>
    <row r="10" spans="2:13" x14ac:dyDescent="0.25">
      <c r="B10" s="174">
        <v>2010</v>
      </c>
      <c r="C10" s="174">
        <v>13</v>
      </c>
      <c r="D10" s="174">
        <v>9</v>
      </c>
      <c r="E10" s="174">
        <v>12</v>
      </c>
      <c r="F10" s="174">
        <v>23</v>
      </c>
      <c r="G10" s="174">
        <v>6</v>
      </c>
      <c r="H10" s="174">
        <v>6</v>
      </c>
      <c r="I10" s="174">
        <f t="shared" ref="I10:I14" si="0">SUM(C10:H10)</f>
        <v>69</v>
      </c>
      <c r="K10" s="216">
        <f t="shared" ref="K10:K14" si="1">E10/(D10+E10+F10)</f>
        <v>0.27272727272727271</v>
      </c>
    </row>
    <row r="11" spans="2:13" x14ac:dyDescent="0.25">
      <c r="B11" s="174">
        <v>2011</v>
      </c>
      <c r="C11" s="174">
        <v>13</v>
      </c>
      <c r="D11" s="174">
        <v>9</v>
      </c>
      <c r="E11" s="174">
        <v>13</v>
      </c>
      <c r="F11" s="174">
        <v>24</v>
      </c>
      <c r="G11" s="174">
        <v>6</v>
      </c>
      <c r="H11" s="174">
        <v>6</v>
      </c>
      <c r="I11" s="174">
        <f t="shared" si="0"/>
        <v>71</v>
      </c>
      <c r="K11" s="216">
        <f t="shared" si="1"/>
        <v>0.28260869565217389</v>
      </c>
    </row>
    <row r="12" spans="2:13" x14ac:dyDescent="0.25">
      <c r="B12" s="174">
        <v>2012</v>
      </c>
      <c r="C12" s="174">
        <v>12</v>
      </c>
      <c r="D12" s="174">
        <v>9</v>
      </c>
      <c r="E12" s="174">
        <v>13</v>
      </c>
      <c r="F12" s="174">
        <v>24</v>
      </c>
      <c r="G12" s="174">
        <v>6</v>
      </c>
      <c r="H12" s="174">
        <v>6</v>
      </c>
      <c r="I12" s="174">
        <f t="shared" si="0"/>
        <v>70</v>
      </c>
      <c r="K12" s="216">
        <f t="shared" si="1"/>
        <v>0.28260869565217389</v>
      </c>
    </row>
    <row r="13" spans="2:13" x14ac:dyDescent="0.25">
      <c r="B13" s="174">
        <v>2013</v>
      </c>
      <c r="C13" s="174">
        <v>12</v>
      </c>
      <c r="D13" s="174">
        <v>9</v>
      </c>
      <c r="E13" s="174">
        <v>13</v>
      </c>
      <c r="F13" s="174">
        <v>24</v>
      </c>
      <c r="G13" s="174">
        <v>6</v>
      </c>
      <c r="H13" s="174">
        <v>6</v>
      </c>
      <c r="I13" s="174">
        <f t="shared" si="0"/>
        <v>70</v>
      </c>
      <c r="K13" s="216">
        <f t="shared" si="1"/>
        <v>0.28260869565217389</v>
      </c>
    </row>
    <row r="14" spans="2:13" x14ac:dyDescent="0.25">
      <c r="B14" s="174">
        <v>2014</v>
      </c>
      <c r="C14" s="174">
        <v>12</v>
      </c>
      <c r="D14" s="174">
        <v>9</v>
      </c>
      <c r="E14" s="174">
        <v>14</v>
      </c>
      <c r="F14" s="174">
        <v>25</v>
      </c>
      <c r="G14" s="174">
        <v>6</v>
      </c>
      <c r="H14" s="174">
        <v>6</v>
      </c>
      <c r="I14" s="174">
        <f t="shared" si="0"/>
        <v>72</v>
      </c>
      <c r="K14" s="216">
        <f t="shared" si="1"/>
        <v>0.29166666666666669</v>
      </c>
    </row>
    <row r="15" spans="2:13" x14ac:dyDescent="0.25">
      <c r="I15" s="220">
        <f>AVERAGE(I9:I14)</f>
        <v>69.5</v>
      </c>
    </row>
    <row r="19" spans="2:9" x14ac:dyDescent="0.25">
      <c r="B19" t="s">
        <v>817</v>
      </c>
    </row>
    <row r="20" spans="2:9" ht="45" x14ac:dyDescent="0.25">
      <c r="B20" s="38" t="s">
        <v>662</v>
      </c>
      <c r="C20" s="38" t="s">
        <v>756</v>
      </c>
      <c r="D20" s="38" t="s">
        <v>757</v>
      </c>
      <c r="E20" s="38" t="s">
        <v>758</v>
      </c>
      <c r="F20" s="38" t="s">
        <v>759</v>
      </c>
      <c r="G20" s="38" t="s">
        <v>760</v>
      </c>
      <c r="H20" s="38" t="s">
        <v>761</v>
      </c>
      <c r="I20" s="38" t="s">
        <v>762</v>
      </c>
    </row>
    <row r="21" spans="2:9" x14ac:dyDescent="0.25">
      <c r="B21" s="174">
        <v>2009</v>
      </c>
      <c r="E21" s="2"/>
      <c r="I21" s="2"/>
    </row>
    <row r="22" spans="2:9" x14ac:dyDescent="0.25">
      <c r="B22" s="174">
        <v>2010</v>
      </c>
      <c r="C22" s="195">
        <f>(C10-C9)/C9</f>
        <v>0</v>
      </c>
      <c r="D22" s="195">
        <f t="shared" ref="D22:H22" si="2">(D10-D9)/D9</f>
        <v>0.125</v>
      </c>
      <c r="E22" s="195">
        <f t="shared" si="2"/>
        <v>0</v>
      </c>
      <c r="F22" s="195">
        <f t="shared" si="2"/>
        <v>9.5238095238095233E-2</v>
      </c>
      <c r="G22" s="195">
        <f t="shared" si="2"/>
        <v>0</v>
      </c>
      <c r="H22" s="195">
        <f t="shared" si="2"/>
        <v>0.2</v>
      </c>
      <c r="I22" s="195">
        <f t="shared" ref="C22:I26" si="3">(I10-I9)/I9</f>
        <v>6.1538461538461542E-2</v>
      </c>
    </row>
    <row r="23" spans="2:9" x14ac:dyDescent="0.25">
      <c r="B23" s="174">
        <v>2011</v>
      </c>
      <c r="C23" s="195">
        <f t="shared" ref="C23:H23" si="4">(C11-C10)/C10</f>
        <v>0</v>
      </c>
      <c r="D23" s="195">
        <f t="shared" si="4"/>
        <v>0</v>
      </c>
      <c r="E23" s="195">
        <f t="shared" si="4"/>
        <v>8.3333333333333329E-2</v>
      </c>
      <c r="F23" s="195">
        <f t="shared" si="4"/>
        <v>4.3478260869565216E-2</v>
      </c>
      <c r="G23" s="195">
        <f t="shared" si="4"/>
        <v>0</v>
      </c>
      <c r="H23" s="195">
        <f t="shared" si="4"/>
        <v>0</v>
      </c>
      <c r="I23" s="195">
        <f t="shared" si="3"/>
        <v>2.8985507246376812E-2</v>
      </c>
    </row>
    <row r="24" spans="2:9" x14ac:dyDescent="0.25">
      <c r="B24" s="174">
        <v>2012</v>
      </c>
      <c r="C24" s="195">
        <f t="shared" ref="C24:H24" si="5">(C12-C11)/C11</f>
        <v>-7.6923076923076927E-2</v>
      </c>
      <c r="D24" s="195">
        <f t="shared" si="5"/>
        <v>0</v>
      </c>
      <c r="E24" s="195">
        <f t="shared" si="5"/>
        <v>0</v>
      </c>
      <c r="F24" s="195">
        <f t="shared" si="5"/>
        <v>0</v>
      </c>
      <c r="G24" s="195">
        <f t="shared" si="5"/>
        <v>0</v>
      </c>
      <c r="H24" s="195">
        <f t="shared" si="5"/>
        <v>0</v>
      </c>
      <c r="I24" s="195">
        <f t="shared" si="3"/>
        <v>-1.4084507042253521E-2</v>
      </c>
    </row>
    <row r="25" spans="2:9" x14ac:dyDescent="0.25">
      <c r="B25" s="174">
        <v>2013</v>
      </c>
      <c r="C25" s="195">
        <f t="shared" ref="C25:H25" si="6">(C13-C12)/C12</f>
        <v>0</v>
      </c>
      <c r="D25" s="195">
        <f t="shared" si="6"/>
        <v>0</v>
      </c>
      <c r="E25" s="195">
        <f t="shared" si="6"/>
        <v>0</v>
      </c>
      <c r="F25" s="195">
        <f t="shared" si="6"/>
        <v>0</v>
      </c>
      <c r="G25" s="195">
        <f t="shared" si="6"/>
        <v>0</v>
      </c>
      <c r="H25" s="195">
        <f t="shared" si="6"/>
        <v>0</v>
      </c>
      <c r="I25" s="195">
        <f t="shared" si="3"/>
        <v>0</v>
      </c>
    </row>
    <row r="26" spans="2:9" x14ac:dyDescent="0.25">
      <c r="B26" s="174">
        <v>2014</v>
      </c>
      <c r="C26" s="195">
        <f t="shared" si="3"/>
        <v>0</v>
      </c>
      <c r="D26" s="195">
        <f t="shared" si="3"/>
        <v>0</v>
      </c>
      <c r="E26" s="195">
        <f t="shared" si="3"/>
        <v>7.6923076923076927E-2</v>
      </c>
      <c r="F26" s="195">
        <f t="shared" si="3"/>
        <v>4.1666666666666664E-2</v>
      </c>
      <c r="G26" s="195">
        <f t="shared" si="3"/>
        <v>0</v>
      </c>
      <c r="H26" s="195">
        <f t="shared" si="3"/>
        <v>0</v>
      </c>
      <c r="I26" s="195">
        <f t="shared" si="3"/>
        <v>2.8571428571428571E-2</v>
      </c>
    </row>
    <row r="28" spans="2:9" x14ac:dyDescent="0.25">
      <c r="B28" t="s">
        <v>774</v>
      </c>
    </row>
    <row r="29" spans="2:9" ht="45" x14ac:dyDescent="0.25">
      <c r="B29" s="38" t="s">
        <v>662</v>
      </c>
      <c r="C29" s="38" t="s">
        <v>756</v>
      </c>
      <c r="D29" s="38" t="s">
        <v>757</v>
      </c>
      <c r="E29" s="38" t="s">
        <v>758</v>
      </c>
      <c r="F29" s="38" t="s">
        <v>759</v>
      </c>
      <c r="G29" s="38" t="s">
        <v>760</v>
      </c>
      <c r="H29" s="38" t="s">
        <v>761</v>
      </c>
      <c r="I29" s="38" t="s">
        <v>762</v>
      </c>
    </row>
    <row r="30" spans="2:9" x14ac:dyDescent="0.25">
      <c r="B30" s="174">
        <v>2009</v>
      </c>
      <c r="E30" s="2"/>
      <c r="I30" s="174"/>
    </row>
    <row r="31" spans="2:9" x14ac:dyDescent="0.25">
      <c r="B31" s="174">
        <v>2010</v>
      </c>
      <c r="C31" s="194">
        <f>C22+1</f>
        <v>1</v>
      </c>
      <c r="D31" s="194">
        <f t="shared" ref="D31:I31" si="7">D22+1</f>
        <v>1.125</v>
      </c>
      <c r="E31" s="194">
        <f t="shared" si="7"/>
        <v>1</v>
      </c>
      <c r="F31" s="194">
        <f t="shared" si="7"/>
        <v>1.0952380952380953</v>
      </c>
      <c r="G31" s="194">
        <f t="shared" si="7"/>
        <v>1</v>
      </c>
      <c r="H31" s="194">
        <f t="shared" si="7"/>
        <v>1.2</v>
      </c>
      <c r="I31" s="194">
        <f t="shared" si="7"/>
        <v>1.0615384615384615</v>
      </c>
    </row>
    <row r="32" spans="2:9" x14ac:dyDescent="0.25">
      <c r="B32" s="174">
        <v>2011</v>
      </c>
      <c r="C32" s="194">
        <f t="shared" ref="C32:I32" si="8">C23+1</f>
        <v>1</v>
      </c>
      <c r="D32" s="194">
        <f t="shared" si="8"/>
        <v>1</v>
      </c>
      <c r="E32" s="194">
        <f t="shared" si="8"/>
        <v>1.0833333333333333</v>
      </c>
      <c r="F32" s="194">
        <f t="shared" si="8"/>
        <v>1.0434782608695652</v>
      </c>
      <c r="G32" s="194">
        <f t="shared" si="8"/>
        <v>1</v>
      </c>
      <c r="H32" s="194">
        <f t="shared" si="8"/>
        <v>1</v>
      </c>
      <c r="I32" s="194">
        <f t="shared" si="8"/>
        <v>1.0289855072463767</v>
      </c>
    </row>
    <row r="33" spans="2:9" x14ac:dyDescent="0.25">
      <c r="B33" s="174">
        <v>2012</v>
      </c>
      <c r="C33" s="194">
        <f t="shared" ref="C33:I33" si="9">C24+1</f>
        <v>0.92307692307692313</v>
      </c>
      <c r="D33" s="194">
        <f t="shared" si="9"/>
        <v>1</v>
      </c>
      <c r="E33" s="194">
        <f t="shared" si="9"/>
        <v>1</v>
      </c>
      <c r="F33" s="194">
        <f t="shared" si="9"/>
        <v>1</v>
      </c>
      <c r="G33" s="194">
        <f t="shared" si="9"/>
        <v>1</v>
      </c>
      <c r="H33" s="194">
        <f t="shared" si="9"/>
        <v>1</v>
      </c>
      <c r="I33" s="194">
        <f t="shared" si="9"/>
        <v>0.9859154929577465</v>
      </c>
    </row>
    <row r="34" spans="2:9" x14ac:dyDescent="0.25">
      <c r="B34" s="174">
        <v>2013</v>
      </c>
      <c r="C34" s="194">
        <f t="shared" ref="C34:I34" si="10">C25+1</f>
        <v>1</v>
      </c>
      <c r="D34" s="194">
        <f t="shared" si="10"/>
        <v>1</v>
      </c>
      <c r="E34" s="194">
        <f t="shared" si="10"/>
        <v>1</v>
      </c>
      <c r="F34" s="194">
        <f t="shared" si="10"/>
        <v>1</v>
      </c>
      <c r="G34" s="194">
        <f t="shared" si="10"/>
        <v>1</v>
      </c>
      <c r="H34" s="194">
        <f t="shared" si="10"/>
        <v>1</v>
      </c>
      <c r="I34" s="194">
        <f t="shared" si="10"/>
        <v>1</v>
      </c>
    </row>
    <row r="35" spans="2:9" x14ac:dyDescent="0.25">
      <c r="B35" s="174">
        <v>2014</v>
      </c>
      <c r="C35" s="194">
        <f t="shared" ref="C35:I35" si="11">C26+1</f>
        <v>1</v>
      </c>
      <c r="D35" s="194">
        <f t="shared" si="11"/>
        <v>1</v>
      </c>
      <c r="E35" s="194">
        <f t="shared" si="11"/>
        <v>1.0769230769230769</v>
      </c>
      <c r="F35" s="194">
        <f t="shared" si="11"/>
        <v>1.0416666666666667</v>
      </c>
      <c r="G35" s="194">
        <f t="shared" si="11"/>
        <v>1</v>
      </c>
      <c r="H35" s="194">
        <f t="shared" si="11"/>
        <v>1</v>
      </c>
      <c r="I35" s="194">
        <f t="shared" si="11"/>
        <v>1.0285714285714285</v>
      </c>
    </row>
    <row r="37" spans="2:9" x14ac:dyDescent="0.25">
      <c r="B37" s="218" t="s">
        <v>818</v>
      </c>
      <c r="C37" s="219">
        <f t="shared" ref="C37:D37" si="12">GEOMEAN(C31:C35)-1</f>
        <v>-1.5881085866475741E-2</v>
      </c>
      <c r="D37" s="219">
        <f t="shared" si="12"/>
        <v>2.3836255539609663E-2</v>
      </c>
      <c r="E37" s="221">
        <f>GEOMEAN(E31:E35)-1</f>
        <v>3.1310306477545069E-2</v>
      </c>
      <c r="F37" s="219">
        <f t="shared" ref="F37:I37" si="13">GEOMEAN(F31:F35)-1</f>
        <v>3.5485788455905221E-2</v>
      </c>
      <c r="G37" s="219">
        <f t="shared" si="13"/>
        <v>0</v>
      </c>
      <c r="H37" s="219">
        <f t="shared" si="13"/>
        <v>3.7137289336648172E-2</v>
      </c>
      <c r="I37" s="219">
        <f t="shared" si="13"/>
        <v>2.0666422989368938E-2</v>
      </c>
    </row>
    <row r="40" spans="2:9" ht="45" x14ac:dyDescent="0.25">
      <c r="B40" s="38" t="s">
        <v>662</v>
      </c>
      <c r="C40" s="38" t="s">
        <v>756</v>
      </c>
      <c r="D40" s="38" t="s">
        <v>757</v>
      </c>
      <c r="E40" s="38" t="s">
        <v>758</v>
      </c>
      <c r="F40" s="38" t="s">
        <v>759</v>
      </c>
      <c r="G40" s="38" t="s">
        <v>760</v>
      </c>
      <c r="H40" s="38" t="s">
        <v>761</v>
      </c>
    </row>
    <row r="41" spans="2:9" x14ac:dyDescent="0.25">
      <c r="B41" s="174">
        <v>2009</v>
      </c>
      <c r="C41" s="193">
        <f t="shared" ref="C41:H46" si="14">C9/$I9</f>
        <v>0.2</v>
      </c>
      <c r="D41" s="193">
        <f t="shared" si="14"/>
        <v>0.12307692307692308</v>
      </c>
      <c r="E41" s="193">
        <f t="shared" si="14"/>
        <v>0.18461538461538463</v>
      </c>
      <c r="F41" s="193">
        <f t="shared" si="14"/>
        <v>0.32307692307692309</v>
      </c>
      <c r="G41" s="193">
        <f t="shared" si="14"/>
        <v>9.2307692307692313E-2</v>
      </c>
      <c r="H41" s="193">
        <f t="shared" si="14"/>
        <v>7.6923076923076927E-2</v>
      </c>
    </row>
    <row r="42" spans="2:9" x14ac:dyDescent="0.25">
      <c r="B42" s="174">
        <v>2010</v>
      </c>
      <c r="C42" s="193">
        <f t="shared" si="14"/>
        <v>0.18840579710144928</v>
      </c>
      <c r="D42" s="193">
        <f t="shared" si="14"/>
        <v>0.13043478260869565</v>
      </c>
      <c r="E42" s="193">
        <f t="shared" si="14"/>
        <v>0.17391304347826086</v>
      </c>
      <c r="F42" s="193">
        <f t="shared" si="14"/>
        <v>0.33333333333333331</v>
      </c>
      <c r="G42" s="193">
        <f t="shared" si="14"/>
        <v>8.6956521739130432E-2</v>
      </c>
      <c r="H42" s="193">
        <f t="shared" si="14"/>
        <v>8.6956521739130432E-2</v>
      </c>
    </row>
    <row r="43" spans="2:9" x14ac:dyDescent="0.25">
      <c r="B43" s="174">
        <v>2011</v>
      </c>
      <c r="C43" s="193">
        <f t="shared" si="14"/>
        <v>0.18309859154929578</v>
      </c>
      <c r="D43" s="193">
        <f t="shared" si="14"/>
        <v>0.12676056338028169</v>
      </c>
      <c r="E43" s="193">
        <f t="shared" si="14"/>
        <v>0.18309859154929578</v>
      </c>
      <c r="F43" s="193">
        <f t="shared" si="14"/>
        <v>0.3380281690140845</v>
      </c>
      <c r="G43" s="193">
        <f t="shared" si="14"/>
        <v>8.4507042253521125E-2</v>
      </c>
      <c r="H43" s="193">
        <f t="shared" si="14"/>
        <v>8.4507042253521125E-2</v>
      </c>
    </row>
    <row r="44" spans="2:9" x14ac:dyDescent="0.25">
      <c r="B44" s="174">
        <v>2012</v>
      </c>
      <c r="C44" s="193">
        <f t="shared" si="14"/>
        <v>0.17142857142857143</v>
      </c>
      <c r="D44" s="193">
        <f t="shared" si="14"/>
        <v>0.12857142857142856</v>
      </c>
      <c r="E44" s="193">
        <f t="shared" si="14"/>
        <v>0.18571428571428572</v>
      </c>
      <c r="F44" s="193">
        <f t="shared" si="14"/>
        <v>0.34285714285714286</v>
      </c>
      <c r="G44" s="193">
        <f t="shared" si="14"/>
        <v>8.5714285714285715E-2</v>
      </c>
      <c r="H44" s="193">
        <f t="shared" si="14"/>
        <v>8.5714285714285715E-2</v>
      </c>
    </row>
    <row r="45" spans="2:9" x14ac:dyDescent="0.25">
      <c r="B45" s="174">
        <v>2013</v>
      </c>
      <c r="C45" s="193">
        <f t="shared" si="14"/>
        <v>0.17142857142857143</v>
      </c>
      <c r="D45" s="193">
        <f t="shared" si="14"/>
        <v>0.12857142857142856</v>
      </c>
      <c r="E45" s="193">
        <f t="shared" si="14"/>
        <v>0.18571428571428572</v>
      </c>
      <c r="F45" s="193">
        <f t="shared" si="14"/>
        <v>0.34285714285714286</v>
      </c>
      <c r="G45" s="193">
        <f t="shared" si="14"/>
        <v>8.5714285714285715E-2</v>
      </c>
      <c r="H45" s="193">
        <f t="shared" si="14"/>
        <v>8.5714285714285715E-2</v>
      </c>
    </row>
    <row r="46" spans="2:9" x14ac:dyDescent="0.25">
      <c r="B46" s="174">
        <v>2014</v>
      </c>
      <c r="C46" s="193">
        <f t="shared" si="14"/>
        <v>0.16666666666666666</v>
      </c>
      <c r="D46" s="193">
        <f t="shared" si="14"/>
        <v>0.125</v>
      </c>
      <c r="E46" s="193">
        <f t="shared" si="14"/>
        <v>0.19444444444444445</v>
      </c>
      <c r="F46" s="193">
        <f t="shared" si="14"/>
        <v>0.34722222222222221</v>
      </c>
      <c r="G46" s="193">
        <f t="shared" si="14"/>
        <v>8.3333333333333329E-2</v>
      </c>
      <c r="H46" s="193">
        <f t="shared" si="14"/>
        <v>8.3333333333333329E-2</v>
      </c>
    </row>
    <row r="48" spans="2:9" x14ac:dyDescent="0.25">
      <c r="B48" s="2" t="s">
        <v>665</v>
      </c>
      <c r="C48" s="194">
        <f>AVERAGE(C41:C46)</f>
        <v>0.18017136636242578</v>
      </c>
      <c r="D48" s="194">
        <f t="shared" ref="D48" si="15">AVERAGE(D41:D46)</f>
        <v>0.12706918770145958</v>
      </c>
      <c r="E48" s="194">
        <f>AVERAGE(E41:E46)</f>
        <v>0.18458333925265955</v>
      </c>
      <c r="F48" s="194">
        <f t="shared" ref="F48:H48" si="16">AVERAGE(F41:F46)</f>
        <v>0.3378958222268082</v>
      </c>
      <c r="G48" s="194">
        <f t="shared" si="16"/>
        <v>8.6422193510374778E-2</v>
      </c>
      <c r="H48" s="194">
        <f t="shared" si="16"/>
        <v>8.3858090946272223E-2</v>
      </c>
    </row>
    <row r="60" spans="2:5" x14ac:dyDescent="0.25">
      <c r="B60" t="s">
        <v>798</v>
      </c>
    </row>
    <row r="61" spans="2:5" x14ac:dyDescent="0.25">
      <c r="B61" t="s">
        <v>799</v>
      </c>
    </row>
    <row r="62" spans="2:5" x14ac:dyDescent="0.25">
      <c r="B62" t="s">
        <v>805</v>
      </c>
    </row>
    <row r="64" spans="2:5" ht="30" x14ac:dyDescent="0.25">
      <c r="B64" s="290" t="s">
        <v>299</v>
      </c>
      <c r="C64" s="290"/>
      <c r="D64" s="173" t="s">
        <v>804</v>
      </c>
      <c r="E64" s="249" t="s">
        <v>868</v>
      </c>
    </row>
    <row r="65" spans="2:5" x14ac:dyDescent="0.25">
      <c r="B65" s="291" t="s">
        <v>784</v>
      </c>
      <c r="C65" s="291"/>
      <c r="D65" s="194">
        <v>0.3</v>
      </c>
      <c r="E65" s="194">
        <f>$E$48*D65</f>
        <v>5.5375001775797864E-2</v>
      </c>
    </row>
    <row r="66" spans="2:5" x14ac:dyDescent="0.25">
      <c r="B66" s="291" t="s">
        <v>801</v>
      </c>
      <c r="C66" s="291"/>
      <c r="D66" s="194">
        <v>0.19</v>
      </c>
      <c r="E66" s="194">
        <f t="shared" ref="E66:E72" si="17">$E$48*D66</f>
        <v>3.5070834458005316E-2</v>
      </c>
    </row>
    <row r="67" spans="2:5" x14ac:dyDescent="0.25">
      <c r="B67" s="291" t="s">
        <v>800</v>
      </c>
      <c r="C67" s="291"/>
      <c r="D67" s="194">
        <v>0.19</v>
      </c>
      <c r="E67" s="194">
        <f t="shared" si="17"/>
        <v>3.5070834458005316E-2</v>
      </c>
    </row>
    <row r="68" spans="2:5" x14ac:dyDescent="0.25">
      <c r="B68" s="291" t="s">
        <v>796</v>
      </c>
      <c r="C68" s="291"/>
      <c r="D68" s="194">
        <v>0.09</v>
      </c>
      <c r="E68" s="194">
        <f t="shared" si="17"/>
        <v>1.6612500532739358E-2</v>
      </c>
    </row>
    <row r="69" spans="2:5" x14ac:dyDescent="0.25">
      <c r="B69" s="291" t="s">
        <v>797</v>
      </c>
      <c r="C69" s="291"/>
      <c r="D69" s="194">
        <v>7.0000000000000007E-2</v>
      </c>
      <c r="E69" s="194">
        <f t="shared" si="17"/>
        <v>1.292083374768617E-2</v>
      </c>
    </row>
    <row r="70" spans="2:5" x14ac:dyDescent="0.25">
      <c r="B70" s="291" t="s">
        <v>802</v>
      </c>
      <c r="C70" s="291"/>
      <c r="D70" s="194">
        <v>7.0000000000000007E-2</v>
      </c>
      <c r="E70" s="194">
        <f t="shared" si="17"/>
        <v>1.292083374768617E-2</v>
      </c>
    </row>
    <row r="71" spans="2:5" x14ac:dyDescent="0.25">
      <c r="B71" s="291" t="s">
        <v>803</v>
      </c>
      <c r="C71" s="291"/>
      <c r="D71" s="194">
        <v>0.06</v>
      </c>
      <c r="E71" s="194">
        <f t="shared" si="17"/>
        <v>1.1075000355159572E-2</v>
      </c>
    </row>
    <row r="72" spans="2:5" x14ac:dyDescent="0.25">
      <c r="B72" s="291" t="s">
        <v>392</v>
      </c>
      <c r="C72" s="291"/>
      <c r="D72" s="194">
        <v>0.03</v>
      </c>
      <c r="E72" s="194">
        <f t="shared" si="17"/>
        <v>5.5375001775797858E-3</v>
      </c>
    </row>
    <row r="80" spans="2:5" x14ac:dyDescent="0.25">
      <c r="B80" t="s">
        <v>806</v>
      </c>
    </row>
    <row r="81" spans="2:5" x14ac:dyDescent="0.25">
      <c r="B81" t="s">
        <v>869</v>
      </c>
    </row>
    <row r="82" spans="2:5" x14ac:dyDescent="0.25">
      <c r="B82" t="s">
        <v>870</v>
      </c>
    </row>
    <row r="83" spans="2:5" x14ac:dyDescent="0.25">
      <c r="B83" t="s">
        <v>807</v>
      </c>
    </row>
    <row r="85" spans="2:5" x14ac:dyDescent="0.25">
      <c r="B85" s="290" t="s">
        <v>808</v>
      </c>
      <c r="C85" s="290"/>
      <c r="D85" s="199" t="s">
        <v>809</v>
      </c>
      <c r="E85" s="199" t="s">
        <v>810</v>
      </c>
    </row>
    <row r="86" spans="2:5" x14ac:dyDescent="0.25">
      <c r="B86" s="291" t="s">
        <v>811</v>
      </c>
      <c r="C86" s="291"/>
      <c r="D86" s="2">
        <v>30.7</v>
      </c>
      <c r="E86" s="207">
        <v>0.62</v>
      </c>
    </row>
    <row r="87" spans="2:5" x14ac:dyDescent="0.25">
      <c r="B87" s="291" t="s">
        <v>812</v>
      </c>
      <c r="C87" s="291"/>
      <c r="D87" s="2">
        <v>10.4</v>
      </c>
      <c r="E87" s="207">
        <v>0.21</v>
      </c>
    </row>
    <row r="88" spans="2:5" x14ac:dyDescent="0.25">
      <c r="B88" s="291" t="s">
        <v>813</v>
      </c>
      <c r="C88" s="291"/>
      <c r="D88" s="2">
        <v>8.4</v>
      </c>
      <c r="E88" s="207">
        <v>0.17</v>
      </c>
    </row>
    <row r="89" spans="2:5" x14ac:dyDescent="0.25">
      <c r="B89" s="292" t="s">
        <v>762</v>
      </c>
      <c r="C89" s="292"/>
      <c r="D89" s="208">
        <v>49.5</v>
      </c>
      <c r="E89" s="209">
        <v>1</v>
      </c>
    </row>
  </sheetData>
  <mergeCells count="14">
    <mergeCell ref="B70:C70"/>
    <mergeCell ref="B71:C71"/>
    <mergeCell ref="B72:C72"/>
    <mergeCell ref="B64:C64"/>
    <mergeCell ref="B65:C65"/>
    <mergeCell ref="B66:C66"/>
    <mergeCell ref="B67:C67"/>
    <mergeCell ref="B68:C68"/>
    <mergeCell ref="B69:C69"/>
    <mergeCell ref="B85:C85"/>
    <mergeCell ref="B86:C86"/>
    <mergeCell ref="B87:C87"/>
    <mergeCell ref="B88:C88"/>
    <mergeCell ref="B89:C89"/>
  </mergeCells>
  <pageMargins left="0.7" right="0.7" top="0.75" bottom="0.75" header="0.3" footer="0.3"/>
  <pageSetup paperSize="9" orientation="portrait" r:id="rId1"/>
  <ignoredErrors>
    <ignoredError sqref="I9:I14"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5:G95"/>
  <sheetViews>
    <sheetView showGridLines="0" zoomScale="115" zoomScaleNormal="115" workbookViewId="0">
      <selection activeCell="F67" sqref="F67"/>
    </sheetView>
  </sheetViews>
  <sheetFormatPr defaultColWidth="11.42578125" defaultRowHeight="15" x14ac:dyDescent="0.25"/>
  <cols>
    <col min="1" max="1" width="3.7109375" customWidth="1"/>
    <col min="3" max="3" width="13.42578125" customWidth="1"/>
    <col min="4" max="4" width="14.7109375" customWidth="1"/>
    <col min="5" max="5" width="13.7109375" customWidth="1"/>
  </cols>
  <sheetData>
    <row r="5" spans="2:5" x14ac:dyDescent="0.25">
      <c r="B5" t="s">
        <v>766</v>
      </c>
      <c r="E5" t="s">
        <v>875</v>
      </c>
    </row>
    <row r="6" spans="2:5" x14ac:dyDescent="0.25">
      <c r="B6" t="s">
        <v>763</v>
      </c>
    </row>
    <row r="7" spans="2:5" x14ac:dyDescent="0.25">
      <c r="B7" t="s">
        <v>777</v>
      </c>
    </row>
    <row r="8" spans="2:5" x14ac:dyDescent="0.25">
      <c r="B8" t="s">
        <v>765</v>
      </c>
    </row>
    <row r="10" spans="2:5" s="60" customFormat="1" ht="47.45" customHeight="1" x14ac:dyDescent="0.25">
      <c r="B10" s="192" t="s">
        <v>662</v>
      </c>
      <c r="C10" s="192" t="s">
        <v>764</v>
      </c>
      <c r="D10" s="192" t="s">
        <v>867</v>
      </c>
      <c r="E10" s="192" t="s">
        <v>769</v>
      </c>
    </row>
    <row r="11" spans="2:5" x14ac:dyDescent="0.25">
      <c r="B11" s="174">
        <v>2009</v>
      </c>
      <c r="C11" s="174">
        <v>101</v>
      </c>
      <c r="D11" s="194">
        <v>0.01</v>
      </c>
      <c r="E11" s="194">
        <f>1+D11</f>
        <v>1.01</v>
      </c>
    </row>
    <row r="12" spans="2:5" x14ac:dyDescent="0.25">
      <c r="B12" s="174">
        <v>2010</v>
      </c>
      <c r="C12" s="174">
        <v>107.3</v>
      </c>
      <c r="D12" s="195">
        <f>(C12-C11)/C11</f>
        <v>6.2376237623762348E-2</v>
      </c>
      <c r="E12" s="194">
        <f t="shared" ref="E12:E17" si="0">1+D12</f>
        <v>1.0623762376237624</v>
      </c>
    </row>
    <row r="13" spans="2:5" x14ac:dyDescent="0.25">
      <c r="B13" s="174">
        <v>2011</v>
      </c>
      <c r="C13" s="174">
        <v>112.6</v>
      </c>
      <c r="D13" s="195">
        <f t="shared" ref="D13:D17" si="1">(C13-C12)/C12</f>
        <v>4.9394221808014886E-2</v>
      </c>
      <c r="E13" s="194">
        <f t="shared" si="0"/>
        <v>1.0493942218080148</v>
      </c>
    </row>
    <row r="14" spans="2:5" x14ac:dyDescent="0.25">
      <c r="B14" s="174">
        <v>2012</v>
      </c>
      <c r="C14" s="174">
        <v>113.8</v>
      </c>
      <c r="D14" s="195">
        <f t="shared" si="1"/>
        <v>1.0657193605683863E-2</v>
      </c>
      <c r="E14" s="194">
        <f t="shared" si="0"/>
        <v>1.0106571936056838</v>
      </c>
    </row>
    <row r="15" spans="2:5" x14ac:dyDescent="0.25">
      <c r="B15" s="174">
        <v>2013</v>
      </c>
      <c r="C15" s="174">
        <v>115.8</v>
      </c>
      <c r="D15" s="195">
        <f t="shared" si="1"/>
        <v>1.7574692442882251E-2</v>
      </c>
      <c r="E15" s="194">
        <f t="shared" si="0"/>
        <v>1.0175746924428823</v>
      </c>
    </row>
    <row r="16" spans="2:5" x14ac:dyDescent="0.25">
      <c r="B16" s="174">
        <v>2014</v>
      </c>
      <c r="C16" s="174">
        <v>118.9</v>
      </c>
      <c r="D16" s="195">
        <f t="shared" si="1"/>
        <v>2.6770293609671921E-2</v>
      </c>
      <c r="E16" s="194">
        <f t="shared" si="0"/>
        <v>1.0267702936096719</v>
      </c>
    </row>
    <row r="17" spans="2:6" x14ac:dyDescent="0.25">
      <c r="B17" s="174">
        <v>2015</v>
      </c>
      <c r="C17" s="174">
        <v>123.1</v>
      </c>
      <c r="D17" s="195">
        <f t="shared" si="1"/>
        <v>3.5323801513877109E-2</v>
      </c>
      <c r="E17" s="194">
        <f t="shared" si="0"/>
        <v>1.035323801513877</v>
      </c>
    </row>
    <row r="18" spans="2:6" x14ac:dyDescent="0.25">
      <c r="D18" s="197" t="s">
        <v>767</v>
      </c>
      <c r="E18" s="196">
        <f>GEOMEAN(E11:E17)-1</f>
        <v>3.0134678583792818E-2</v>
      </c>
      <c r="F18" t="s">
        <v>771</v>
      </c>
    </row>
    <row r="19" spans="2:6" x14ac:dyDescent="0.25">
      <c r="D19" s="198" t="s">
        <v>767</v>
      </c>
      <c r="E19" s="195">
        <f>(C17/C11)^(1/7)-1</f>
        <v>2.8671407278978878E-2</v>
      </c>
      <c r="F19" t="s">
        <v>770</v>
      </c>
    </row>
    <row r="20" spans="2:6" x14ac:dyDescent="0.25">
      <c r="E20" t="str">
        <f>D18&amp;" = "&amp;TEXT(E18,"0%")</f>
        <v>TCAM = 3%</v>
      </c>
    </row>
    <row r="22" spans="2:6" x14ac:dyDescent="0.25">
      <c r="B22" t="s">
        <v>768</v>
      </c>
    </row>
    <row r="23" spans="2:6" x14ac:dyDescent="0.25">
      <c r="B23" t="s">
        <v>819</v>
      </c>
    </row>
    <row r="24" spans="2:6" x14ac:dyDescent="0.25">
      <c r="B24" t="s">
        <v>814</v>
      </c>
    </row>
    <row r="27" spans="2:6" ht="34.15" customHeight="1" x14ac:dyDescent="0.25">
      <c r="B27" s="192" t="s">
        <v>662</v>
      </c>
      <c r="C27" s="192" t="s">
        <v>772</v>
      </c>
      <c r="D27" s="192" t="s">
        <v>773</v>
      </c>
      <c r="E27" s="192" t="s">
        <v>774</v>
      </c>
    </row>
    <row r="28" spans="2:6" x14ac:dyDescent="0.25">
      <c r="B28" s="174">
        <v>2009</v>
      </c>
      <c r="C28" s="210">
        <v>22.879200000000001</v>
      </c>
      <c r="D28" s="2"/>
      <c r="E28" s="2"/>
    </row>
    <row r="29" spans="2:6" x14ac:dyDescent="0.25">
      <c r="B29" s="174">
        <v>2010</v>
      </c>
      <c r="C29" s="210">
        <v>25.448599999999999</v>
      </c>
      <c r="D29" s="214">
        <f>(C29-C28)/C28</f>
        <v>0.11230287772299723</v>
      </c>
      <c r="E29" s="206">
        <f>1+D29</f>
        <v>1.1123028777229973</v>
      </c>
    </row>
    <row r="30" spans="2:6" x14ac:dyDescent="0.25">
      <c r="B30" s="174">
        <v>2011</v>
      </c>
      <c r="C30" s="210">
        <v>27.5062</v>
      </c>
      <c r="D30" s="214">
        <f t="shared" ref="D30:D31" si="2">(C30-C29)/C29</f>
        <v>8.0853170704871816E-2</v>
      </c>
      <c r="E30" s="206">
        <f t="shared" ref="E30:E31" si="3">1+D30</f>
        <v>1.0808531707048719</v>
      </c>
    </row>
    <row r="31" spans="2:6" x14ac:dyDescent="0.25">
      <c r="B31" s="174">
        <v>2012</v>
      </c>
      <c r="C31" s="210">
        <v>26.496700000000001</v>
      </c>
      <c r="D31" s="214">
        <f t="shared" si="2"/>
        <v>-3.6700816543179325E-2</v>
      </c>
      <c r="E31" s="206">
        <f t="shared" si="3"/>
        <v>0.96329918345682064</v>
      </c>
    </row>
    <row r="32" spans="2:6" x14ac:dyDescent="0.25">
      <c r="B32" s="1" t="s">
        <v>665</v>
      </c>
      <c r="C32" s="222">
        <f>AVERAGE(C28:C31)</f>
        <v>25.582675000000002</v>
      </c>
      <c r="D32" s="213" t="s">
        <v>767</v>
      </c>
      <c r="E32" s="212">
        <f>GEOMEAN(E29:E31)-1</f>
        <v>5.0147536611117927E-2</v>
      </c>
    </row>
    <row r="34" spans="2:5" x14ac:dyDescent="0.25">
      <c r="E34" t="str">
        <f>D32&amp;" = "&amp;TEXT(E32,"0%")</f>
        <v>TCAM = 5%</v>
      </c>
    </row>
    <row r="37" spans="2:5" x14ac:dyDescent="0.25">
      <c r="B37" t="s">
        <v>815</v>
      </c>
    </row>
    <row r="38" spans="2:5" x14ac:dyDescent="0.25">
      <c r="B38" t="s">
        <v>820</v>
      </c>
    </row>
    <row r="39" spans="2:5" x14ac:dyDescent="0.25">
      <c r="B39" t="s">
        <v>816</v>
      </c>
    </row>
    <row r="41" spans="2:5" x14ac:dyDescent="0.25">
      <c r="B41" s="215" t="s">
        <v>662</v>
      </c>
      <c r="C41" s="215" t="s">
        <v>808</v>
      </c>
      <c r="D41" s="215" t="s">
        <v>817</v>
      </c>
      <c r="E41" s="215" t="s">
        <v>774</v>
      </c>
    </row>
    <row r="42" spans="2:5" x14ac:dyDescent="0.25">
      <c r="B42" s="204">
        <v>2008</v>
      </c>
      <c r="C42" s="248">
        <v>1.2</v>
      </c>
      <c r="D42" s="2"/>
      <c r="E42" s="174"/>
    </row>
    <row r="43" spans="2:5" x14ac:dyDescent="0.25">
      <c r="B43" s="204">
        <v>2009</v>
      </c>
      <c r="C43" s="248">
        <v>1.5</v>
      </c>
      <c r="D43" s="193">
        <f>(C43-C42)/C42</f>
        <v>0.25000000000000006</v>
      </c>
      <c r="E43" s="194">
        <f>D43+1</f>
        <v>1.25</v>
      </c>
    </row>
    <row r="44" spans="2:5" x14ac:dyDescent="0.25">
      <c r="B44" s="204">
        <v>2010</v>
      </c>
      <c r="C44" s="248">
        <v>1.86</v>
      </c>
      <c r="D44" s="193">
        <f t="shared" ref="D44:D49" si="4">(C44-C43)/C43</f>
        <v>0.24000000000000007</v>
      </c>
      <c r="E44" s="194">
        <f t="shared" ref="E44:E49" si="5">D44+1</f>
        <v>1.24</v>
      </c>
    </row>
    <row r="45" spans="2:5" x14ac:dyDescent="0.25">
      <c r="B45" s="204">
        <v>2011</v>
      </c>
      <c r="C45" s="248">
        <v>2.2999999999999998</v>
      </c>
      <c r="D45" s="193">
        <f t="shared" si="4"/>
        <v>0.23655913978494608</v>
      </c>
      <c r="E45" s="194">
        <f t="shared" si="5"/>
        <v>1.236559139784946</v>
      </c>
    </row>
    <row r="46" spans="2:5" x14ac:dyDescent="0.25">
      <c r="B46" s="204">
        <v>2012</v>
      </c>
      <c r="C46" s="248">
        <v>2.8</v>
      </c>
      <c r="D46" s="193">
        <f t="shared" si="4"/>
        <v>0.21739130434782611</v>
      </c>
      <c r="E46" s="194">
        <f t="shared" si="5"/>
        <v>1.2173913043478262</v>
      </c>
    </row>
    <row r="47" spans="2:5" x14ac:dyDescent="0.25">
      <c r="B47" s="204">
        <v>2013</v>
      </c>
      <c r="C47" s="248">
        <v>3.4</v>
      </c>
      <c r="D47" s="193">
        <f t="shared" si="4"/>
        <v>0.21428571428571433</v>
      </c>
      <c r="E47" s="194">
        <f t="shared" si="5"/>
        <v>1.2142857142857144</v>
      </c>
    </row>
    <row r="48" spans="2:5" x14ac:dyDescent="0.25">
      <c r="B48" s="204">
        <v>2014</v>
      </c>
      <c r="C48" s="248">
        <v>4.0999999999999996</v>
      </c>
      <c r="D48" s="193">
        <f t="shared" si="4"/>
        <v>0.20588235294117641</v>
      </c>
      <c r="E48" s="194">
        <f t="shared" si="5"/>
        <v>1.2058823529411764</v>
      </c>
    </row>
    <row r="49" spans="2:5" x14ac:dyDescent="0.25">
      <c r="B49" s="204">
        <v>2015</v>
      </c>
      <c r="C49" s="248">
        <v>4.9000000000000004</v>
      </c>
      <c r="D49" s="193">
        <f t="shared" si="4"/>
        <v>0.1951219512195124</v>
      </c>
      <c r="E49" s="194">
        <f t="shared" si="5"/>
        <v>1.1951219512195124</v>
      </c>
    </row>
    <row r="50" spans="2:5" x14ac:dyDescent="0.25">
      <c r="D50" s="213" t="s">
        <v>767</v>
      </c>
      <c r="E50" s="212">
        <f>GEOMEAN(E43:E49)-1</f>
        <v>0.22260968967351857</v>
      </c>
    </row>
    <row r="52" spans="2:5" x14ac:dyDescent="0.25">
      <c r="E52" t="str">
        <f>D50&amp;" = "&amp;TEXT(E50,"0%")</f>
        <v>TCAM = 22%</v>
      </c>
    </row>
    <row r="55" spans="2:5" x14ac:dyDescent="0.25">
      <c r="B55" t="s">
        <v>824</v>
      </c>
    </row>
    <row r="56" spans="2:5" x14ac:dyDescent="0.25">
      <c r="B56" t="s">
        <v>821</v>
      </c>
    </row>
    <row r="57" spans="2:5" x14ac:dyDescent="0.25">
      <c r="B57" t="s">
        <v>822</v>
      </c>
    </row>
    <row r="58" spans="2:5" x14ac:dyDescent="0.25">
      <c r="B58" t="s">
        <v>823</v>
      </c>
    </row>
    <row r="59" spans="2:5" ht="60" x14ac:dyDescent="0.25">
      <c r="B59" s="215" t="s">
        <v>662</v>
      </c>
      <c r="C59" s="192" t="s">
        <v>764</v>
      </c>
      <c r="D59" s="192" t="s">
        <v>825</v>
      </c>
    </row>
    <row r="60" spans="2:5" x14ac:dyDescent="0.25">
      <c r="B60" s="174">
        <v>2008</v>
      </c>
      <c r="C60" s="174">
        <v>95.8</v>
      </c>
      <c r="D60" s="255"/>
    </row>
    <row r="61" spans="2:5" x14ac:dyDescent="0.25">
      <c r="B61" s="174">
        <v>2009</v>
      </c>
      <c r="C61" s="174">
        <v>95.8</v>
      </c>
      <c r="D61" s="255">
        <f>(C61-C60)/C60</f>
        <v>0</v>
      </c>
    </row>
    <row r="62" spans="2:5" x14ac:dyDescent="0.25">
      <c r="B62" s="174">
        <v>2010</v>
      </c>
      <c r="C62" s="174">
        <v>100</v>
      </c>
      <c r="D62" s="255">
        <f t="shared" ref="D62:D66" si="6">(C62-C61)/C61</f>
        <v>4.3841336116910261E-2</v>
      </c>
    </row>
    <row r="63" spans="2:5" x14ac:dyDescent="0.25">
      <c r="B63" s="174">
        <v>2011</v>
      </c>
      <c r="C63" s="174">
        <v>106.7</v>
      </c>
      <c r="D63" s="255">
        <f t="shared" si="6"/>
        <v>6.7000000000000032E-2</v>
      </c>
    </row>
    <row r="64" spans="2:5" x14ac:dyDescent="0.25">
      <c r="B64" s="174">
        <v>2012</v>
      </c>
      <c r="C64" s="174">
        <v>112.6</v>
      </c>
      <c r="D64" s="255">
        <f t="shared" si="6"/>
        <v>5.5295220243673768E-2</v>
      </c>
    </row>
    <row r="65" spans="2:7" x14ac:dyDescent="0.25">
      <c r="B65" s="174">
        <v>2013</v>
      </c>
      <c r="C65" s="174">
        <v>112</v>
      </c>
      <c r="D65" s="255">
        <f t="shared" si="6"/>
        <v>-5.3285968028418682E-3</v>
      </c>
    </row>
    <row r="66" spans="2:7" x14ac:dyDescent="0.25">
      <c r="B66" s="174">
        <v>2014</v>
      </c>
      <c r="C66" s="174">
        <v>114.5</v>
      </c>
      <c r="D66" s="255">
        <f t="shared" si="6"/>
        <v>2.2321428571428572E-2</v>
      </c>
    </row>
    <row r="72" spans="2:7" ht="45" x14ac:dyDescent="0.25">
      <c r="B72" s="192" t="s">
        <v>662</v>
      </c>
      <c r="C72" s="192" t="s">
        <v>876</v>
      </c>
      <c r="D72" s="192" t="s">
        <v>877</v>
      </c>
      <c r="E72" s="192" t="s">
        <v>878</v>
      </c>
      <c r="F72" s="192" t="s">
        <v>879</v>
      </c>
      <c r="G72" s="192" t="s">
        <v>880</v>
      </c>
    </row>
    <row r="73" spans="2:7" x14ac:dyDescent="0.25">
      <c r="B73" s="174">
        <v>2009</v>
      </c>
      <c r="C73" s="174">
        <v>96</v>
      </c>
      <c r="D73" s="174"/>
      <c r="E73" s="174">
        <v>1.5</v>
      </c>
      <c r="F73" s="174"/>
      <c r="G73" s="174"/>
    </row>
    <row r="74" spans="2:7" x14ac:dyDescent="0.25">
      <c r="B74" s="174">
        <v>2014</v>
      </c>
      <c r="C74" s="174">
        <v>105</v>
      </c>
      <c r="D74" s="193">
        <f>(C74-C73)/C73</f>
        <v>9.375E-2</v>
      </c>
      <c r="E74" s="174">
        <v>4.0999999999999996</v>
      </c>
      <c r="F74" s="193">
        <f>(E74-E73)/E73</f>
        <v>1.7333333333333332</v>
      </c>
      <c r="G74" s="254">
        <f>D74/F74</f>
        <v>5.4086538461538464E-2</v>
      </c>
    </row>
    <row r="85" spans="2:5" x14ac:dyDescent="0.25">
      <c r="B85" t="s">
        <v>874</v>
      </c>
    </row>
    <row r="86" spans="2:5" x14ac:dyDescent="0.25">
      <c r="B86" t="s">
        <v>836</v>
      </c>
    </row>
    <row r="88" spans="2:5" s="253" customFormat="1" ht="30" x14ac:dyDescent="0.25">
      <c r="B88" s="192" t="s">
        <v>871</v>
      </c>
      <c r="C88" s="192" t="s">
        <v>872</v>
      </c>
      <c r="D88" s="192" t="s">
        <v>873</v>
      </c>
    </row>
    <row r="89" spans="2:5" x14ac:dyDescent="0.25">
      <c r="B89" s="251">
        <v>2010</v>
      </c>
      <c r="C89" s="251">
        <v>1000</v>
      </c>
      <c r="D89" s="251"/>
    </row>
    <row r="90" spans="2:5" x14ac:dyDescent="0.25">
      <c r="B90" s="251">
        <v>2011</v>
      </c>
      <c r="C90" s="251">
        <v>3400</v>
      </c>
      <c r="D90" s="252">
        <f>(C90-C89)/C89</f>
        <v>2.4</v>
      </c>
      <c r="E90" s="250">
        <f>1+D90</f>
        <v>3.4</v>
      </c>
    </row>
    <row r="91" spans="2:5" x14ac:dyDescent="0.25">
      <c r="B91" s="251">
        <v>2012</v>
      </c>
      <c r="C91" s="251">
        <v>11500</v>
      </c>
      <c r="D91" s="252">
        <f t="shared" ref="D91:D94" si="7">(C91-C90)/C90</f>
        <v>2.3823529411764706</v>
      </c>
      <c r="E91" s="250">
        <f t="shared" ref="E91:E94" si="8">1+D91</f>
        <v>3.3823529411764706</v>
      </c>
    </row>
    <row r="92" spans="2:5" x14ac:dyDescent="0.25">
      <c r="B92" s="251">
        <v>2013</v>
      </c>
      <c r="C92" s="251">
        <v>21100</v>
      </c>
      <c r="D92" s="252">
        <f t="shared" si="7"/>
        <v>0.83478260869565213</v>
      </c>
      <c r="E92" s="250">
        <f t="shared" si="8"/>
        <v>1.8347826086956522</v>
      </c>
    </row>
    <row r="93" spans="2:5" x14ac:dyDescent="0.25">
      <c r="B93" s="251">
        <v>2014</v>
      </c>
      <c r="C93" s="251">
        <v>31500</v>
      </c>
      <c r="D93" s="252">
        <f t="shared" si="7"/>
        <v>0.49289099526066349</v>
      </c>
      <c r="E93" s="250">
        <f t="shared" si="8"/>
        <v>1.4928909952606635</v>
      </c>
    </row>
    <row r="94" spans="2:5" x14ac:dyDescent="0.25">
      <c r="B94" s="251">
        <v>2015</v>
      </c>
      <c r="C94" s="251">
        <v>37100</v>
      </c>
      <c r="D94" s="252">
        <f t="shared" si="7"/>
        <v>0.17777777777777778</v>
      </c>
      <c r="E94" s="250">
        <f t="shared" si="8"/>
        <v>1.1777777777777778</v>
      </c>
    </row>
    <row r="95" spans="2:5" x14ac:dyDescent="0.25">
      <c r="E95" s="250">
        <f>GEOMEAN(E90:E94)-1</f>
        <v>1.0600358672218912</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5:G37"/>
  <sheetViews>
    <sheetView workbookViewId="0">
      <selection activeCell="B5" sqref="B5"/>
    </sheetView>
  </sheetViews>
  <sheetFormatPr defaultColWidth="11.42578125" defaultRowHeight="15" x14ac:dyDescent="0.25"/>
  <cols>
    <col min="2" max="2" width="18.28515625" customWidth="1"/>
    <col min="3" max="7" width="13" customWidth="1"/>
  </cols>
  <sheetData>
    <row r="5" spans="2:7" x14ac:dyDescent="0.25">
      <c r="B5" t="s">
        <v>776</v>
      </c>
    </row>
    <row r="6" spans="2:7" x14ac:dyDescent="0.25">
      <c r="B6" t="s">
        <v>775</v>
      </c>
    </row>
    <row r="7" spans="2:7" x14ac:dyDescent="0.25">
      <c r="B7" t="s">
        <v>778</v>
      </c>
    </row>
    <row r="8" spans="2:7" x14ac:dyDescent="0.25">
      <c r="B8" t="s">
        <v>779</v>
      </c>
    </row>
    <row r="11" spans="2:7" x14ac:dyDescent="0.25">
      <c r="C11" s="290" t="s">
        <v>662</v>
      </c>
      <c r="D11" s="290"/>
      <c r="E11" s="290"/>
      <c r="F11" s="290"/>
      <c r="G11" s="290"/>
    </row>
    <row r="12" spans="2:7" x14ac:dyDescent="0.25">
      <c r="B12" s="173" t="s">
        <v>787</v>
      </c>
      <c r="C12" s="173">
        <v>2011</v>
      </c>
      <c r="D12" s="173">
        <v>2012</v>
      </c>
      <c r="E12" s="173">
        <v>2013</v>
      </c>
      <c r="F12" s="173">
        <v>2014</v>
      </c>
      <c r="G12" s="173">
        <v>2015</v>
      </c>
    </row>
    <row r="13" spans="2:7" x14ac:dyDescent="0.25">
      <c r="B13" s="2" t="s">
        <v>788</v>
      </c>
      <c r="C13" s="174" t="e">
        <f>NA()</f>
        <v>#N/A</v>
      </c>
      <c r="D13" s="174" t="e">
        <f>NA()</f>
        <v>#N/A</v>
      </c>
      <c r="E13" s="200">
        <v>7.0000000000000001E-3</v>
      </c>
      <c r="F13" s="200">
        <v>3.0000000000000001E-3</v>
      </c>
      <c r="G13" s="200">
        <v>-5.0000000000000001E-3</v>
      </c>
    </row>
    <row r="14" spans="2:7" x14ac:dyDescent="0.25">
      <c r="B14" s="2" t="s">
        <v>789</v>
      </c>
      <c r="C14" s="200">
        <v>1.4E-2</v>
      </c>
      <c r="D14" s="200">
        <v>-2E-3</v>
      </c>
      <c r="E14" s="200">
        <v>2.4E-2</v>
      </c>
      <c r="F14" s="200">
        <v>-1.6E-2</v>
      </c>
      <c r="G14" s="200">
        <v>5.0000000000000001E-3</v>
      </c>
    </row>
    <row r="15" spans="2:7" x14ac:dyDescent="0.25">
      <c r="B15" s="2" t="s">
        <v>790</v>
      </c>
      <c r="C15" s="200">
        <v>-3.0000000000000001E-3</v>
      </c>
      <c r="D15" s="200">
        <v>-1.7999999999999999E-2</v>
      </c>
      <c r="E15" s="200">
        <v>-8.0000000000000002E-3</v>
      </c>
      <c r="F15" s="200">
        <v>-8.0000000000000002E-3</v>
      </c>
      <c r="G15" s="194">
        <v>0</v>
      </c>
    </row>
    <row r="16" spans="2:7" x14ac:dyDescent="0.25">
      <c r="B16" s="201" t="s">
        <v>780</v>
      </c>
      <c r="C16" s="202">
        <v>1.0999999999999999E-2</v>
      </c>
      <c r="D16" s="202">
        <v>-2E-3</v>
      </c>
      <c r="E16" s="202">
        <v>1.7999999999999999E-2</v>
      </c>
      <c r="F16" s="202">
        <v>-1.4E-2</v>
      </c>
      <c r="G16" s="203">
        <v>0</v>
      </c>
    </row>
    <row r="18" spans="2:7" x14ac:dyDescent="0.25">
      <c r="B18" s="2" t="s">
        <v>788</v>
      </c>
      <c r="C18" s="193" t="e">
        <f t="shared" ref="C18:G21" si="0">1+C13</f>
        <v>#N/A</v>
      </c>
      <c r="D18" s="193" t="e">
        <f t="shared" si="0"/>
        <v>#N/A</v>
      </c>
      <c r="E18" s="193">
        <f t="shared" si="0"/>
        <v>1.0069999999999999</v>
      </c>
      <c r="F18" s="193">
        <f t="shared" si="0"/>
        <v>1.0029999999999999</v>
      </c>
      <c r="G18" s="193">
        <f t="shared" si="0"/>
        <v>0.995</v>
      </c>
    </row>
    <row r="19" spans="2:7" x14ac:dyDescent="0.25">
      <c r="B19" s="2" t="s">
        <v>789</v>
      </c>
      <c r="C19" s="223">
        <f t="shared" ref="C19:G19" si="1">(1+C14)*100</f>
        <v>101.4</v>
      </c>
      <c r="D19" s="223">
        <f t="shared" si="1"/>
        <v>99.8</v>
      </c>
      <c r="E19" s="223">
        <f t="shared" si="1"/>
        <v>102.4</v>
      </c>
      <c r="F19" s="223">
        <f t="shared" si="1"/>
        <v>98.4</v>
      </c>
      <c r="G19" s="223">
        <f t="shared" si="1"/>
        <v>100.49999999999999</v>
      </c>
    </row>
    <row r="20" spans="2:7" x14ac:dyDescent="0.25">
      <c r="B20" s="2" t="s">
        <v>790</v>
      </c>
      <c r="C20" s="193">
        <f t="shared" si="0"/>
        <v>0.997</v>
      </c>
      <c r="D20" s="193">
        <f t="shared" si="0"/>
        <v>0.98199999999999998</v>
      </c>
      <c r="E20" s="193">
        <f t="shared" si="0"/>
        <v>0.99199999999999999</v>
      </c>
      <c r="F20" s="193">
        <f t="shared" si="0"/>
        <v>0.99199999999999999</v>
      </c>
      <c r="G20" s="193">
        <f t="shared" si="0"/>
        <v>1</v>
      </c>
    </row>
    <row r="21" spans="2:7" x14ac:dyDescent="0.25">
      <c r="B21" s="201" t="s">
        <v>780</v>
      </c>
      <c r="C21" s="193">
        <f t="shared" si="0"/>
        <v>1.0109999999999999</v>
      </c>
      <c r="D21" s="193">
        <f t="shared" si="0"/>
        <v>0.998</v>
      </c>
      <c r="E21" s="193">
        <f t="shared" si="0"/>
        <v>1.018</v>
      </c>
      <c r="F21" s="193">
        <f t="shared" si="0"/>
        <v>0.98599999999999999</v>
      </c>
      <c r="G21" s="193">
        <f t="shared" si="0"/>
        <v>1</v>
      </c>
    </row>
    <row r="24" spans="2:7" x14ac:dyDescent="0.25">
      <c r="B24" t="s">
        <v>791</v>
      </c>
    </row>
    <row r="25" spans="2:7" x14ac:dyDescent="0.25">
      <c r="B25" t="s">
        <v>792</v>
      </c>
    </row>
    <row r="27" spans="2:7" x14ac:dyDescent="0.25">
      <c r="B27" s="173" t="s">
        <v>662</v>
      </c>
      <c r="C27" s="173" t="s">
        <v>793</v>
      </c>
    </row>
    <row r="28" spans="2:7" x14ac:dyDescent="0.25">
      <c r="B28" s="204">
        <v>2005</v>
      </c>
      <c r="C28" s="205">
        <v>1.7999999999999999E-2</v>
      </c>
    </row>
    <row r="29" spans="2:7" x14ac:dyDescent="0.25">
      <c r="B29" s="204">
        <v>2006</v>
      </c>
      <c r="C29" s="205">
        <v>2.5000000000000001E-2</v>
      </c>
    </row>
    <row r="30" spans="2:7" x14ac:dyDescent="0.25">
      <c r="B30" s="204">
        <v>2007</v>
      </c>
      <c r="C30" s="206">
        <v>0.03</v>
      </c>
    </row>
    <row r="31" spans="2:7" x14ac:dyDescent="0.25">
      <c r="B31" s="204">
        <v>2008</v>
      </c>
      <c r="C31" s="206">
        <v>0.04</v>
      </c>
    </row>
    <row r="32" spans="2:7" x14ac:dyDescent="0.25">
      <c r="B32" s="204">
        <v>2009</v>
      </c>
      <c r="C32" s="206">
        <v>0.05</v>
      </c>
    </row>
    <row r="33" spans="2:3" x14ac:dyDescent="0.25">
      <c r="B33" s="204">
        <v>2010</v>
      </c>
      <c r="C33" s="204" t="e">
        <f>NA()</f>
        <v>#N/A</v>
      </c>
    </row>
    <row r="34" spans="2:3" x14ac:dyDescent="0.25">
      <c r="B34" s="204">
        <v>2011</v>
      </c>
      <c r="C34" s="204" t="e">
        <f>NA()</f>
        <v>#N/A</v>
      </c>
    </row>
    <row r="35" spans="2:3" x14ac:dyDescent="0.25">
      <c r="B35" s="204">
        <v>2012</v>
      </c>
      <c r="C35" s="205">
        <v>6.0999999999999999E-2</v>
      </c>
    </row>
    <row r="36" spans="2:3" x14ac:dyDescent="0.25">
      <c r="B36" s="204">
        <v>2013</v>
      </c>
      <c r="C36" s="205">
        <v>6.7000000000000004E-2</v>
      </c>
    </row>
    <row r="37" spans="2:3" x14ac:dyDescent="0.25">
      <c r="B37" s="204">
        <v>2014</v>
      </c>
      <c r="C37" s="205">
        <v>7.6999999999999999E-2</v>
      </c>
    </row>
  </sheetData>
  <mergeCells count="1">
    <mergeCell ref="C11:G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M49"/>
  <sheetViews>
    <sheetView showGridLines="0" topLeftCell="I1" zoomScale="85" zoomScaleNormal="85" workbookViewId="0">
      <selection activeCell="AI12" sqref="AI12"/>
    </sheetView>
  </sheetViews>
  <sheetFormatPr defaultColWidth="11.42578125" defaultRowHeight="12.75" x14ac:dyDescent="0.2"/>
  <cols>
    <col min="1" max="1" width="3.42578125" style="62" customWidth="1"/>
    <col min="2" max="2" width="25.140625" style="62" customWidth="1"/>
    <col min="3" max="3" width="6.28515625" style="65" customWidth="1"/>
    <col min="4" max="4" width="6.7109375" style="65" customWidth="1"/>
    <col min="5" max="6" width="13.5703125" style="65" customWidth="1"/>
    <col min="7" max="8" width="11.5703125" style="65"/>
    <col min="9" max="10" width="7.85546875" style="62" customWidth="1"/>
    <col min="11" max="11" width="11.5703125" style="62"/>
    <col min="12" max="12" width="4.7109375" style="123" bestFit="1" customWidth="1"/>
    <col min="13" max="15" width="11.5703125" style="62"/>
    <col min="16" max="16" width="6.5703125" style="62" customWidth="1"/>
    <col min="17" max="258" width="11.5703125" style="62"/>
    <col min="259" max="259" width="3.42578125" style="62" customWidth="1"/>
    <col min="260" max="260" width="19.5703125" style="62" customWidth="1"/>
    <col min="261" max="261" width="6.28515625" style="62" customWidth="1"/>
    <col min="262" max="262" width="6.7109375" style="62" customWidth="1"/>
    <col min="263" max="263" width="4.85546875" style="62" customWidth="1"/>
    <col min="264" max="271" width="11.5703125" style="62"/>
    <col min="272" max="272" width="6.5703125" style="62" customWidth="1"/>
    <col min="273" max="514" width="11.5703125" style="62"/>
    <col min="515" max="515" width="3.42578125" style="62" customWidth="1"/>
    <col min="516" max="516" width="19.5703125" style="62" customWidth="1"/>
    <col min="517" max="517" width="6.28515625" style="62" customWidth="1"/>
    <col min="518" max="518" width="6.7109375" style="62" customWidth="1"/>
    <col min="519" max="519" width="4.85546875" style="62" customWidth="1"/>
    <col min="520" max="527" width="11.5703125" style="62"/>
    <col min="528" max="528" width="6.5703125" style="62" customWidth="1"/>
    <col min="529" max="770" width="11.5703125" style="62"/>
    <col min="771" max="771" width="3.42578125" style="62" customWidth="1"/>
    <col min="772" max="772" width="19.5703125" style="62" customWidth="1"/>
    <col min="773" max="773" width="6.28515625" style="62" customWidth="1"/>
    <col min="774" max="774" width="6.7109375" style="62" customWidth="1"/>
    <col min="775" max="775" width="4.85546875" style="62" customWidth="1"/>
    <col min="776" max="783" width="11.5703125" style="62"/>
    <col min="784" max="784" width="6.5703125" style="62" customWidth="1"/>
    <col min="785" max="1026" width="11.5703125" style="62"/>
    <col min="1027" max="1027" width="3.42578125" style="62" customWidth="1"/>
    <col min="1028" max="1028" width="19.5703125" style="62" customWidth="1"/>
    <col min="1029" max="1029" width="6.28515625" style="62" customWidth="1"/>
    <col min="1030" max="1030" width="6.7109375" style="62" customWidth="1"/>
    <col min="1031" max="1031" width="4.85546875" style="62" customWidth="1"/>
    <col min="1032" max="1039" width="11.5703125" style="62"/>
    <col min="1040" max="1040" width="6.5703125" style="62" customWidth="1"/>
    <col min="1041" max="1282" width="11.5703125" style="62"/>
    <col min="1283" max="1283" width="3.42578125" style="62" customWidth="1"/>
    <col min="1284" max="1284" width="19.5703125" style="62" customWidth="1"/>
    <col min="1285" max="1285" width="6.28515625" style="62" customWidth="1"/>
    <col min="1286" max="1286" width="6.7109375" style="62" customWidth="1"/>
    <col min="1287" max="1287" width="4.85546875" style="62" customWidth="1"/>
    <col min="1288" max="1295" width="11.5703125" style="62"/>
    <col min="1296" max="1296" width="6.5703125" style="62" customWidth="1"/>
    <col min="1297" max="1538" width="11.5703125" style="62"/>
    <col min="1539" max="1539" width="3.42578125" style="62" customWidth="1"/>
    <col min="1540" max="1540" width="19.5703125" style="62" customWidth="1"/>
    <col min="1541" max="1541" width="6.28515625" style="62" customWidth="1"/>
    <col min="1542" max="1542" width="6.7109375" style="62" customWidth="1"/>
    <col min="1543" max="1543" width="4.85546875" style="62" customWidth="1"/>
    <col min="1544" max="1551" width="11.5703125" style="62"/>
    <col min="1552" max="1552" width="6.5703125" style="62" customWidth="1"/>
    <col min="1553" max="1794" width="11.5703125" style="62"/>
    <col min="1795" max="1795" width="3.42578125" style="62" customWidth="1"/>
    <col min="1796" max="1796" width="19.5703125" style="62" customWidth="1"/>
    <col min="1797" max="1797" width="6.28515625" style="62" customWidth="1"/>
    <col min="1798" max="1798" width="6.7109375" style="62" customWidth="1"/>
    <col min="1799" max="1799" width="4.85546875" style="62" customWidth="1"/>
    <col min="1800" max="1807" width="11.5703125" style="62"/>
    <col min="1808" max="1808" width="6.5703125" style="62" customWidth="1"/>
    <col min="1809" max="2050" width="11.5703125" style="62"/>
    <col min="2051" max="2051" width="3.42578125" style="62" customWidth="1"/>
    <col min="2052" max="2052" width="19.5703125" style="62" customWidth="1"/>
    <col min="2053" max="2053" width="6.28515625" style="62" customWidth="1"/>
    <col min="2054" max="2054" width="6.7109375" style="62" customWidth="1"/>
    <col min="2055" max="2055" width="4.85546875" style="62" customWidth="1"/>
    <col min="2056" max="2063" width="11.5703125" style="62"/>
    <col min="2064" max="2064" width="6.5703125" style="62" customWidth="1"/>
    <col min="2065" max="2306" width="11.5703125" style="62"/>
    <col min="2307" max="2307" width="3.42578125" style="62" customWidth="1"/>
    <col min="2308" max="2308" width="19.5703125" style="62" customWidth="1"/>
    <col min="2309" max="2309" width="6.28515625" style="62" customWidth="1"/>
    <col min="2310" max="2310" width="6.7109375" style="62" customWidth="1"/>
    <col min="2311" max="2311" width="4.85546875" style="62" customWidth="1"/>
    <col min="2312" max="2319" width="11.5703125" style="62"/>
    <col min="2320" max="2320" width="6.5703125" style="62" customWidth="1"/>
    <col min="2321" max="2562" width="11.5703125" style="62"/>
    <col min="2563" max="2563" width="3.42578125" style="62" customWidth="1"/>
    <col min="2564" max="2564" width="19.5703125" style="62" customWidth="1"/>
    <col min="2565" max="2565" width="6.28515625" style="62" customWidth="1"/>
    <col min="2566" max="2566" width="6.7109375" style="62" customWidth="1"/>
    <col min="2567" max="2567" width="4.85546875" style="62" customWidth="1"/>
    <col min="2568" max="2575" width="11.5703125" style="62"/>
    <col min="2576" max="2576" width="6.5703125" style="62" customWidth="1"/>
    <col min="2577" max="2818" width="11.5703125" style="62"/>
    <col min="2819" max="2819" width="3.42578125" style="62" customWidth="1"/>
    <col min="2820" max="2820" width="19.5703125" style="62" customWidth="1"/>
    <col min="2821" max="2821" width="6.28515625" style="62" customWidth="1"/>
    <col min="2822" max="2822" width="6.7109375" style="62" customWidth="1"/>
    <col min="2823" max="2823" width="4.85546875" style="62" customWidth="1"/>
    <col min="2824" max="2831" width="11.5703125" style="62"/>
    <col min="2832" max="2832" width="6.5703125" style="62" customWidth="1"/>
    <col min="2833" max="3074" width="11.5703125" style="62"/>
    <col min="3075" max="3075" width="3.42578125" style="62" customWidth="1"/>
    <col min="3076" max="3076" width="19.5703125" style="62" customWidth="1"/>
    <col min="3077" max="3077" width="6.28515625" style="62" customWidth="1"/>
    <col min="3078" max="3078" width="6.7109375" style="62" customWidth="1"/>
    <col min="3079" max="3079" width="4.85546875" style="62" customWidth="1"/>
    <col min="3080" max="3087" width="11.5703125" style="62"/>
    <col min="3088" max="3088" width="6.5703125" style="62" customWidth="1"/>
    <col min="3089" max="3330" width="11.5703125" style="62"/>
    <col min="3331" max="3331" width="3.42578125" style="62" customWidth="1"/>
    <col min="3332" max="3332" width="19.5703125" style="62" customWidth="1"/>
    <col min="3333" max="3333" width="6.28515625" style="62" customWidth="1"/>
    <col min="3334" max="3334" width="6.7109375" style="62" customWidth="1"/>
    <col min="3335" max="3335" width="4.85546875" style="62" customWidth="1"/>
    <col min="3336" max="3343" width="11.5703125" style="62"/>
    <col min="3344" max="3344" width="6.5703125" style="62" customWidth="1"/>
    <col min="3345" max="3586" width="11.5703125" style="62"/>
    <col min="3587" max="3587" width="3.42578125" style="62" customWidth="1"/>
    <col min="3588" max="3588" width="19.5703125" style="62" customWidth="1"/>
    <col min="3589" max="3589" width="6.28515625" style="62" customWidth="1"/>
    <col min="3590" max="3590" width="6.7109375" style="62" customWidth="1"/>
    <col min="3591" max="3591" width="4.85546875" style="62" customWidth="1"/>
    <col min="3592" max="3599" width="11.5703125" style="62"/>
    <col min="3600" max="3600" width="6.5703125" style="62" customWidth="1"/>
    <col min="3601" max="3842" width="11.5703125" style="62"/>
    <col min="3843" max="3843" width="3.42578125" style="62" customWidth="1"/>
    <col min="3844" max="3844" width="19.5703125" style="62" customWidth="1"/>
    <col min="3845" max="3845" width="6.28515625" style="62" customWidth="1"/>
    <col min="3846" max="3846" width="6.7109375" style="62" customWidth="1"/>
    <col min="3847" max="3847" width="4.85546875" style="62" customWidth="1"/>
    <col min="3848" max="3855" width="11.5703125" style="62"/>
    <col min="3856" max="3856" width="6.5703125" style="62" customWidth="1"/>
    <col min="3857" max="4098" width="11.5703125" style="62"/>
    <col min="4099" max="4099" width="3.42578125" style="62" customWidth="1"/>
    <col min="4100" max="4100" width="19.5703125" style="62" customWidth="1"/>
    <col min="4101" max="4101" width="6.28515625" style="62" customWidth="1"/>
    <col min="4102" max="4102" width="6.7109375" style="62" customWidth="1"/>
    <col min="4103" max="4103" width="4.85546875" style="62" customWidth="1"/>
    <col min="4104" max="4111" width="11.5703125" style="62"/>
    <col min="4112" max="4112" width="6.5703125" style="62" customWidth="1"/>
    <col min="4113" max="4354" width="11.5703125" style="62"/>
    <col min="4355" max="4355" width="3.42578125" style="62" customWidth="1"/>
    <col min="4356" max="4356" width="19.5703125" style="62" customWidth="1"/>
    <col min="4357" max="4357" width="6.28515625" style="62" customWidth="1"/>
    <col min="4358" max="4358" width="6.7109375" style="62" customWidth="1"/>
    <col min="4359" max="4359" width="4.85546875" style="62" customWidth="1"/>
    <col min="4360" max="4367" width="11.5703125" style="62"/>
    <col min="4368" max="4368" width="6.5703125" style="62" customWidth="1"/>
    <col min="4369" max="4610" width="11.5703125" style="62"/>
    <col min="4611" max="4611" width="3.42578125" style="62" customWidth="1"/>
    <col min="4612" max="4612" width="19.5703125" style="62" customWidth="1"/>
    <col min="4613" max="4613" width="6.28515625" style="62" customWidth="1"/>
    <col min="4614" max="4614" width="6.7109375" style="62" customWidth="1"/>
    <col min="4615" max="4615" width="4.85546875" style="62" customWidth="1"/>
    <col min="4616" max="4623" width="11.5703125" style="62"/>
    <col min="4624" max="4624" width="6.5703125" style="62" customWidth="1"/>
    <col min="4625" max="4866" width="11.5703125" style="62"/>
    <col min="4867" max="4867" width="3.42578125" style="62" customWidth="1"/>
    <col min="4868" max="4868" width="19.5703125" style="62" customWidth="1"/>
    <col min="4869" max="4869" width="6.28515625" style="62" customWidth="1"/>
    <col min="4870" max="4870" width="6.7109375" style="62" customWidth="1"/>
    <col min="4871" max="4871" width="4.85546875" style="62" customWidth="1"/>
    <col min="4872" max="4879" width="11.5703125" style="62"/>
    <col min="4880" max="4880" width="6.5703125" style="62" customWidth="1"/>
    <col min="4881" max="5122" width="11.5703125" style="62"/>
    <col min="5123" max="5123" width="3.42578125" style="62" customWidth="1"/>
    <col min="5124" max="5124" width="19.5703125" style="62" customWidth="1"/>
    <col min="5125" max="5125" width="6.28515625" style="62" customWidth="1"/>
    <col min="5126" max="5126" width="6.7109375" style="62" customWidth="1"/>
    <col min="5127" max="5127" width="4.85546875" style="62" customWidth="1"/>
    <col min="5128" max="5135" width="11.5703125" style="62"/>
    <col min="5136" max="5136" width="6.5703125" style="62" customWidth="1"/>
    <col min="5137" max="5378" width="11.5703125" style="62"/>
    <col min="5379" max="5379" width="3.42578125" style="62" customWidth="1"/>
    <col min="5380" max="5380" width="19.5703125" style="62" customWidth="1"/>
    <col min="5381" max="5381" width="6.28515625" style="62" customWidth="1"/>
    <col min="5382" max="5382" width="6.7109375" style="62" customWidth="1"/>
    <col min="5383" max="5383" width="4.85546875" style="62" customWidth="1"/>
    <col min="5384" max="5391" width="11.5703125" style="62"/>
    <col min="5392" max="5392" width="6.5703125" style="62" customWidth="1"/>
    <col min="5393" max="5634" width="11.5703125" style="62"/>
    <col min="5635" max="5635" width="3.42578125" style="62" customWidth="1"/>
    <col min="5636" max="5636" width="19.5703125" style="62" customWidth="1"/>
    <col min="5637" max="5637" width="6.28515625" style="62" customWidth="1"/>
    <col min="5638" max="5638" width="6.7109375" style="62" customWidth="1"/>
    <col min="5639" max="5639" width="4.85546875" style="62" customWidth="1"/>
    <col min="5640" max="5647" width="11.5703125" style="62"/>
    <col min="5648" max="5648" width="6.5703125" style="62" customWidth="1"/>
    <col min="5649" max="5890" width="11.5703125" style="62"/>
    <col min="5891" max="5891" width="3.42578125" style="62" customWidth="1"/>
    <col min="5892" max="5892" width="19.5703125" style="62" customWidth="1"/>
    <col min="5893" max="5893" width="6.28515625" style="62" customWidth="1"/>
    <col min="5894" max="5894" width="6.7109375" style="62" customWidth="1"/>
    <col min="5895" max="5895" width="4.85546875" style="62" customWidth="1"/>
    <col min="5896" max="5903" width="11.5703125" style="62"/>
    <col min="5904" max="5904" width="6.5703125" style="62" customWidth="1"/>
    <col min="5905" max="6146" width="11.5703125" style="62"/>
    <col min="6147" max="6147" width="3.42578125" style="62" customWidth="1"/>
    <col min="6148" max="6148" width="19.5703125" style="62" customWidth="1"/>
    <col min="6149" max="6149" width="6.28515625" style="62" customWidth="1"/>
    <col min="6150" max="6150" width="6.7109375" style="62" customWidth="1"/>
    <col min="6151" max="6151" width="4.85546875" style="62" customWidth="1"/>
    <col min="6152" max="6159" width="11.5703125" style="62"/>
    <col min="6160" max="6160" width="6.5703125" style="62" customWidth="1"/>
    <col min="6161" max="6402" width="11.5703125" style="62"/>
    <col min="6403" max="6403" width="3.42578125" style="62" customWidth="1"/>
    <col min="6404" max="6404" width="19.5703125" style="62" customWidth="1"/>
    <col min="6405" max="6405" width="6.28515625" style="62" customWidth="1"/>
    <col min="6406" max="6406" width="6.7109375" style="62" customWidth="1"/>
    <col min="6407" max="6407" width="4.85546875" style="62" customWidth="1"/>
    <col min="6408" max="6415" width="11.5703125" style="62"/>
    <col min="6416" max="6416" width="6.5703125" style="62" customWidth="1"/>
    <col min="6417" max="6658" width="11.5703125" style="62"/>
    <col min="6659" max="6659" width="3.42578125" style="62" customWidth="1"/>
    <col min="6660" max="6660" width="19.5703125" style="62" customWidth="1"/>
    <col min="6661" max="6661" width="6.28515625" style="62" customWidth="1"/>
    <col min="6662" max="6662" width="6.7109375" style="62" customWidth="1"/>
    <col min="6663" max="6663" width="4.85546875" style="62" customWidth="1"/>
    <col min="6664" max="6671" width="11.5703125" style="62"/>
    <col min="6672" max="6672" width="6.5703125" style="62" customWidth="1"/>
    <col min="6673" max="6914" width="11.5703125" style="62"/>
    <col min="6915" max="6915" width="3.42578125" style="62" customWidth="1"/>
    <col min="6916" max="6916" width="19.5703125" style="62" customWidth="1"/>
    <col min="6917" max="6917" width="6.28515625" style="62" customWidth="1"/>
    <col min="6918" max="6918" width="6.7109375" style="62" customWidth="1"/>
    <col min="6919" max="6919" width="4.85546875" style="62" customWidth="1"/>
    <col min="6920" max="6927" width="11.5703125" style="62"/>
    <col min="6928" max="6928" width="6.5703125" style="62" customWidth="1"/>
    <col min="6929" max="7170" width="11.5703125" style="62"/>
    <col min="7171" max="7171" width="3.42578125" style="62" customWidth="1"/>
    <col min="7172" max="7172" width="19.5703125" style="62" customWidth="1"/>
    <col min="7173" max="7173" width="6.28515625" style="62" customWidth="1"/>
    <col min="7174" max="7174" width="6.7109375" style="62" customWidth="1"/>
    <col min="7175" max="7175" width="4.85546875" style="62" customWidth="1"/>
    <col min="7176" max="7183" width="11.5703125" style="62"/>
    <col min="7184" max="7184" width="6.5703125" style="62" customWidth="1"/>
    <col min="7185" max="7426" width="11.5703125" style="62"/>
    <col min="7427" max="7427" width="3.42578125" style="62" customWidth="1"/>
    <col min="7428" max="7428" width="19.5703125" style="62" customWidth="1"/>
    <col min="7429" max="7429" width="6.28515625" style="62" customWidth="1"/>
    <col min="7430" max="7430" width="6.7109375" style="62" customWidth="1"/>
    <col min="7431" max="7431" width="4.85546875" style="62" customWidth="1"/>
    <col min="7432" max="7439" width="11.5703125" style="62"/>
    <col min="7440" max="7440" width="6.5703125" style="62" customWidth="1"/>
    <col min="7441" max="7682" width="11.5703125" style="62"/>
    <col min="7683" max="7683" width="3.42578125" style="62" customWidth="1"/>
    <col min="7684" max="7684" width="19.5703125" style="62" customWidth="1"/>
    <col min="7685" max="7685" width="6.28515625" style="62" customWidth="1"/>
    <col min="7686" max="7686" width="6.7109375" style="62" customWidth="1"/>
    <col min="7687" max="7687" width="4.85546875" style="62" customWidth="1"/>
    <col min="7688" max="7695" width="11.5703125" style="62"/>
    <col min="7696" max="7696" width="6.5703125" style="62" customWidth="1"/>
    <col min="7697" max="7938" width="11.5703125" style="62"/>
    <col min="7939" max="7939" width="3.42578125" style="62" customWidth="1"/>
    <col min="7940" max="7940" width="19.5703125" style="62" customWidth="1"/>
    <col min="7941" max="7941" width="6.28515625" style="62" customWidth="1"/>
    <col min="7942" max="7942" width="6.7109375" style="62" customWidth="1"/>
    <col min="7943" max="7943" width="4.85546875" style="62" customWidth="1"/>
    <col min="7944" max="7951" width="11.5703125" style="62"/>
    <col min="7952" max="7952" width="6.5703125" style="62" customWidth="1"/>
    <col min="7953" max="8194" width="11.5703125" style="62"/>
    <col min="8195" max="8195" width="3.42578125" style="62" customWidth="1"/>
    <col min="8196" max="8196" width="19.5703125" style="62" customWidth="1"/>
    <col min="8197" max="8197" width="6.28515625" style="62" customWidth="1"/>
    <col min="8198" max="8198" width="6.7109375" style="62" customWidth="1"/>
    <col min="8199" max="8199" width="4.85546875" style="62" customWidth="1"/>
    <col min="8200" max="8207" width="11.5703125" style="62"/>
    <col min="8208" max="8208" width="6.5703125" style="62" customWidth="1"/>
    <col min="8209" max="8450" width="11.5703125" style="62"/>
    <col min="8451" max="8451" width="3.42578125" style="62" customWidth="1"/>
    <col min="8452" max="8452" width="19.5703125" style="62" customWidth="1"/>
    <col min="8453" max="8453" width="6.28515625" style="62" customWidth="1"/>
    <col min="8454" max="8454" width="6.7109375" style="62" customWidth="1"/>
    <col min="8455" max="8455" width="4.85546875" style="62" customWidth="1"/>
    <col min="8456" max="8463" width="11.5703125" style="62"/>
    <col min="8464" max="8464" width="6.5703125" style="62" customWidth="1"/>
    <col min="8465" max="8706" width="11.5703125" style="62"/>
    <col min="8707" max="8707" width="3.42578125" style="62" customWidth="1"/>
    <col min="8708" max="8708" width="19.5703125" style="62" customWidth="1"/>
    <col min="8709" max="8709" width="6.28515625" style="62" customWidth="1"/>
    <col min="8710" max="8710" width="6.7109375" style="62" customWidth="1"/>
    <col min="8711" max="8711" width="4.85546875" style="62" customWidth="1"/>
    <col min="8712" max="8719" width="11.5703125" style="62"/>
    <col min="8720" max="8720" width="6.5703125" style="62" customWidth="1"/>
    <col min="8721" max="8962" width="11.5703125" style="62"/>
    <col min="8963" max="8963" width="3.42578125" style="62" customWidth="1"/>
    <col min="8964" max="8964" width="19.5703125" style="62" customWidth="1"/>
    <col min="8965" max="8965" width="6.28515625" style="62" customWidth="1"/>
    <col min="8966" max="8966" width="6.7109375" style="62" customWidth="1"/>
    <col min="8967" max="8967" width="4.85546875" style="62" customWidth="1"/>
    <col min="8968" max="8975" width="11.5703125" style="62"/>
    <col min="8976" max="8976" width="6.5703125" style="62" customWidth="1"/>
    <col min="8977" max="9218" width="11.5703125" style="62"/>
    <col min="9219" max="9219" width="3.42578125" style="62" customWidth="1"/>
    <col min="9220" max="9220" width="19.5703125" style="62" customWidth="1"/>
    <col min="9221" max="9221" width="6.28515625" style="62" customWidth="1"/>
    <col min="9222" max="9222" width="6.7109375" style="62" customWidth="1"/>
    <col min="9223" max="9223" width="4.85546875" style="62" customWidth="1"/>
    <col min="9224" max="9231" width="11.5703125" style="62"/>
    <col min="9232" max="9232" width="6.5703125" style="62" customWidth="1"/>
    <col min="9233" max="9474" width="11.5703125" style="62"/>
    <col min="9475" max="9475" width="3.42578125" style="62" customWidth="1"/>
    <col min="9476" max="9476" width="19.5703125" style="62" customWidth="1"/>
    <col min="9477" max="9477" width="6.28515625" style="62" customWidth="1"/>
    <col min="9478" max="9478" width="6.7109375" style="62" customWidth="1"/>
    <col min="9479" max="9479" width="4.85546875" style="62" customWidth="1"/>
    <col min="9480" max="9487" width="11.5703125" style="62"/>
    <col min="9488" max="9488" width="6.5703125" style="62" customWidth="1"/>
    <col min="9489" max="9730" width="11.5703125" style="62"/>
    <col min="9731" max="9731" width="3.42578125" style="62" customWidth="1"/>
    <col min="9732" max="9732" width="19.5703125" style="62" customWidth="1"/>
    <col min="9733" max="9733" width="6.28515625" style="62" customWidth="1"/>
    <col min="9734" max="9734" width="6.7109375" style="62" customWidth="1"/>
    <col min="9735" max="9735" width="4.85546875" style="62" customWidth="1"/>
    <col min="9736" max="9743" width="11.5703125" style="62"/>
    <col min="9744" max="9744" width="6.5703125" style="62" customWidth="1"/>
    <col min="9745" max="9986" width="11.5703125" style="62"/>
    <col min="9987" max="9987" width="3.42578125" style="62" customWidth="1"/>
    <col min="9988" max="9988" width="19.5703125" style="62" customWidth="1"/>
    <col min="9989" max="9989" width="6.28515625" style="62" customWidth="1"/>
    <col min="9990" max="9990" width="6.7109375" style="62" customWidth="1"/>
    <col min="9991" max="9991" width="4.85546875" style="62" customWidth="1"/>
    <col min="9992" max="9999" width="11.5703125" style="62"/>
    <col min="10000" max="10000" width="6.5703125" style="62" customWidth="1"/>
    <col min="10001" max="10242" width="11.5703125" style="62"/>
    <col min="10243" max="10243" width="3.42578125" style="62" customWidth="1"/>
    <col min="10244" max="10244" width="19.5703125" style="62" customWidth="1"/>
    <col min="10245" max="10245" width="6.28515625" style="62" customWidth="1"/>
    <col min="10246" max="10246" width="6.7109375" style="62" customWidth="1"/>
    <col min="10247" max="10247" width="4.85546875" style="62" customWidth="1"/>
    <col min="10248" max="10255" width="11.5703125" style="62"/>
    <col min="10256" max="10256" width="6.5703125" style="62" customWidth="1"/>
    <col min="10257" max="10498" width="11.5703125" style="62"/>
    <col min="10499" max="10499" width="3.42578125" style="62" customWidth="1"/>
    <col min="10500" max="10500" width="19.5703125" style="62" customWidth="1"/>
    <col min="10501" max="10501" width="6.28515625" style="62" customWidth="1"/>
    <col min="10502" max="10502" width="6.7109375" style="62" customWidth="1"/>
    <col min="10503" max="10503" width="4.85546875" style="62" customWidth="1"/>
    <col min="10504" max="10511" width="11.5703125" style="62"/>
    <col min="10512" max="10512" width="6.5703125" style="62" customWidth="1"/>
    <col min="10513" max="10754" width="11.5703125" style="62"/>
    <col min="10755" max="10755" width="3.42578125" style="62" customWidth="1"/>
    <col min="10756" max="10756" width="19.5703125" style="62" customWidth="1"/>
    <col min="10757" max="10757" width="6.28515625" style="62" customWidth="1"/>
    <col min="10758" max="10758" width="6.7109375" style="62" customWidth="1"/>
    <col min="10759" max="10759" width="4.85546875" style="62" customWidth="1"/>
    <col min="10760" max="10767" width="11.5703125" style="62"/>
    <col min="10768" max="10768" width="6.5703125" style="62" customWidth="1"/>
    <col min="10769" max="11010" width="11.5703125" style="62"/>
    <col min="11011" max="11011" width="3.42578125" style="62" customWidth="1"/>
    <col min="11012" max="11012" width="19.5703125" style="62" customWidth="1"/>
    <col min="11013" max="11013" width="6.28515625" style="62" customWidth="1"/>
    <col min="11014" max="11014" width="6.7109375" style="62" customWidth="1"/>
    <col min="11015" max="11015" width="4.85546875" style="62" customWidth="1"/>
    <col min="11016" max="11023" width="11.5703125" style="62"/>
    <col min="11024" max="11024" width="6.5703125" style="62" customWidth="1"/>
    <col min="11025" max="11266" width="11.5703125" style="62"/>
    <col min="11267" max="11267" width="3.42578125" style="62" customWidth="1"/>
    <col min="11268" max="11268" width="19.5703125" style="62" customWidth="1"/>
    <col min="11269" max="11269" width="6.28515625" style="62" customWidth="1"/>
    <col min="11270" max="11270" width="6.7109375" style="62" customWidth="1"/>
    <col min="11271" max="11271" width="4.85546875" style="62" customWidth="1"/>
    <col min="11272" max="11279" width="11.5703125" style="62"/>
    <col min="11280" max="11280" width="6.5703125" style="62" customWidth="1"/>
    <col min="11281" max="11522" width="11.5703125" style="62"/>
    <col min="11523" max="11523" width="3.42578125" style="62" customWidth="1"/>
    <col min="11524" max="11524" width="19.5703125" style="62" customWidth="1"/>
    <col min="11525" max="11525" width="6.28515625" style="62" customWidth="1"/>
    <col min="11526" max="11526" width="6.7109375" style="62" customWidth="1"/>
    <col min="11527" max="11527" width="4.85546875" style="62" customWidth="1"/>
    <col min="11528" max="11535" width="11.5703125" style="62"/>
    <col min="11536" max="11536" width="6.5703125" style="62" customWidth="1"/>
    <col min="11537" max="11778" width="11.5703125" style="62"/>
    <col min="11779" max="11779" width="3.42578125" style="62" customWidth="1"/>
    <col min="11780" max="11780" width="19.5703125" style="62" customWidth="1"/>
    <col min="11781" max="11781" width="6.28515625" style="62" customWidth="1"/>
    <col min="11782" max="11782" width="6.7109375" style="62" customWidth="1"/>
    <col min="11783" max="11783" width="4.85546875" style="62" customWidth="1"/>
    <col min="11784" max="11791" width="11.5703125" style="62"/>
    <col min="11792" max="11792" width="6.5703125" style="62" customWidth="1"/>
    <col min="11793" max="12034" width="11.5703125" style="62"/>
    <col min="12035" max="12035" width="3.42578125" style="62" customWidth="1"/>
    <col min="12036" max="12036" width="19.5703125" style="62" customWidth="1"/>
    <col min="12037" max="12037" width="6.28515625" style="62" customWidth="1"/>
    <col min="12038" max="12038" width="6.7109375" style="62" customWidth="1"/>
    <col min="12039" max="12039" width="4.85546875" style="62" customWidth="1"/>
    <col min="12040" max="12047" width="11.5703125" style="62"/>
    <col min="12048" max="12048" width="6.5703125" style="62" customWidth="1"/>
    <col min="12049" max="12290" width="11.5703125" style="62"/>
    <col min="12291" max="12291" width="3.42578125" style="62" customWidth="1"/>
    <col min="12292" max="12292" width="19.5703125" style="62" customWidth="1"/>
    <col min="12293" max="12293" width="6.28515625" style="62" customWidth="1"/>
    <col min="12294" max="12294" width="6.7109375" style="62" customWidth="1"/>
    <col min="12295" max="12295" width="4.85546875" style="62" customWidth="1"/>
    <col min="12296" max="12303" width="11.5703125" style="62"/>
    <col min="12304" max="12304" width="6.5703125" style="62" customWidth="1"/>
    <col min="12305" max="12546" width="11.5703125" style="62"/>
    <col min="12547" max="12547" width="3.42578125" style="62" customWidth="1"/>
    <col min="12548" max="12548" width="19.5703125" style="62" customWidth="1"/>
    <col min="12549" max="12549" width="6.28515625" style="62" customWidth="1"/>
    <col min="12550" max="12550" width="6.7109375" style="62" customWidth="1"/>
    <col min="12551" max="12551" width="4.85546875" style="62" customWidth="1"/>
    <col min="12552" max="12559" width="11.5703125" style="62"/>
    <col min="12560" max="12560" width="6.5703125" style="62" customWidth="1"/>
    <col min="12561" max="12802" width="11.5703125" style="62"/>
    <col min="12803" max="12803" width="3.42578125" style="62" customWidth="1"/>
    <col min="12804" max="12804" width="19.5703125" style="62" customWidth="1"/>
    <col min="12805" max="12805" width="6.28515625" style="62" customWidth="1"/>
    <col min="12806" max="12806" width="6.7109375" style="62" customWidth="1"/>
    <col min="12807" max="12807" width="4.85546875" style="62" customWidth="1"/>
    <col min="12808" max="12815" width="11.5703125" style="62"/>
    <col min="12816" max="12816" width="6.5703125" style="62" customWidth="1"/>
    <col min="12817" max="13058" width="11.5703125" style="62"/>
    <col min="13059" max="13059" width="3.42578125" style="62" customWidth="1"/>
    <col min="13060" max="13060" width="19.5703125" style="62" customWidth="1"/>
    <col min="13061" max="13061" width="6.28515625" style="62" customWidth="1"/>
    <col min="13062" max="13062" width="6.7109375" style="62" customWidth="1"/>
    <col min="13063" max="13063" width="4.85546875" style="62" customWidth="1"/>
    <col min="13064" max="13071" width="11.5703125" style="62"/>
    <col min="13072" max="13072" width="6.5703125" style="62" customWidth="1"/>
    <col min="13073" max="13314" width="11.5703125" style="62"/>
    <col min="13315" max="13315" width="3.42578125" style="62" customWidth="1"/>
    <col min="13316" max="13316" width="19.5703125" style="62" customWidth="1"/>
    <col min="13317" max="13317" width="6.28515625" style="62" customWidth="1"/>
    <col min="13318" max="13318" width="6.7109375" style="62" customWidth="1"/>
    <col min="13319" max="13319" width="4.85546875" style="62" customWidth="1"/>
    <col min="13320" max="13327" width="11.5703125" style="62"/>
    <col min="13328" max="13328" width="6.5703125" style="62" customWidth="1"/>
    <col min="13329" max="13570" width="11.5703125" style="62"/>
    <col min="13571" max="13571" width="3.42578125" style="62" customWidth="1"/>
    <col min="13572" max="13572" width="19.5703125" style="62" customWidth="1"/>
    <col min="13573" max="13573" width="6.28515625" style="62" customWidth="1"/>
    <col min="13574" max="13574" width="6.7109375" style="62" customWidth="1"/>
    <col min="13575" max="13575" width="4.85546875" style="62" customWidth="1"/>
    <col min="13576" max="13583" width="11.5703125" style="62"/>
    <col min="13584" max="13584" width="6.5703125" style="62" customWidth="1"/>
    <col min="13585" max="13826" width="11.5703125" style="62"/>
    <col min="13827" max="13827" width="3.42578125" style="62" customWidth="1"/>
    <col min="13828" max="13828" width="19.5703125" style="62" customWidth="1"/>
    <col min="13829" max="13829" width="6.28515625" style="62" customWidth="1"/>
    <col min="13830" max="13830" width="6.7109375" style="62" customWidth="1"/>
    <col min="13831" max="13831" width="4.85546875" style="62" customWidth="1"/>
    <col min="13832" max="13839" width="11.5703125" style="62"/>
    <col min="13840" max="13840" width="6.5703125" style="62" customWidth="1"/>
    <col min="13841" max="14082" width="11.5703125" style="62"/>
    <col min="14083" max="14083" width="3.42578125" style="62" customWidth="1"/>
    <col min="14084" max="14084" width="19.5703125" style="62" customWidth="1"/>
    <col min="14085" max="14085" width="6.28515625" style="62" customWidth="1"/>
    <col min="14086" max="14086" width="6.7109375" style="62" customWidth="1"/>
    <col min="14087" max="14087" width="4.85546875" style="62" customWidth="1"/>
    <col min="14088" max="14095" width="11.5703125" style="62"/>
    <col min="14096" max="14096" width="6.5703125" style="62" customWidth="1"/>
    <col min="14097" max="14338" width="11.5703125" style="62"/>
    <col min="14339" max="14339" width="3.42578125" style="62" customWidth="1"/>
    <col min="14340" max="14340" width="19.5703125" style="62" customWidth="1"/>
    <col min="14341" max="14341" width="6.28515625" style="62" customWidth="1"/>
    <col min="14342" max="14342" width="6.7109375" style="62" customWidth="1"/>
    <col min="14343" max="14343" width="4.85546875" style="62" customWidth="1"/>
    <col min="14344" max="14351" width="11.5703125" style="62"/>
    <col min="14352" max="14352" width="6.5703125" style="62" customWidth="1"/>
    <col min="14353" max="14594" width="11.5703125" style="62"/>
    <col min="14595" max="14595" width="3.42578125" style="62" customWidth="1"/>
    <col min="14596" max="14596" width="19.5703125" style="62" customWidth="1"/>
    <col min="14597" max="14597" width="6.28515625" style="62" customWidth="1"/>
    <col min="14598" max="14598" width="6.7109375" style="62" customWidth="1"/>
    <col min="14599" max="14599" width="4.85546875" style="62" customWidth="1"/>
    <col min="14600" max="14607" width="11.5703125" style="62"/>
    <col min="14608" max="14608" width="6.5703125" style="62" customWidth="1"/>
    <col min="14609" max="14850" width="11.5703125" style="62"/>
    <col min="14851" max="14851" width="3.42578125" style="62" customWidth="1"/>
    <col min="14852" max="14852" width="19.5703125" style="62" customWidth="1"/>
    <col min="14853" max="14853" width="6.28515625" style="62" customWidth="1"/>
    <col min="14854" max="14854" width="6.7109375" style="62" customWidth="1"/>
    <col min="14855" max="14855" width="4.85546875" style="62" customWidth="1"/>
    <col min="14856" max="14863" width="11.5703125" style="62"/>
    <col min="14864" max="14864" width="6.5703125" style="62" customWidth="1"/>
    <col min="14865" max="15106" width="11.5703125" style="62"/>
    <col min="15107" max="15107" width="3.42578125" style="62" customWidth="1"/>
    <col min="15108" max="15108" width="19.5703125" style="62" customWidth="1"/>
    <col min="15109" max="15109" width="6.28515625" style="62" customWidth="1"/>
    <col min="15110" max="15110" width="6.7109375" style="62" customWidth="1"/>
    <col min="15111" max="15111" width="4.85546875" style="62" customWidth="1"/>
    <col min="15112" max="15119" width="11.5703125" style="62"/>
    <col min="15120" max="15120" width="6.5703125" style="62" customWidth="1"/>
    <col min="15121" max="15362" width="11.5703125" style="62"/>
    <col min="15363" max="15363" width="3.42578125" style="62" customWidth="1"/>
    <col min="15364" max="15364" width="19.5703125" style="62" customWidth="1"/>
    <col min="15365" max="15365" width="6.28515625" style="62" customWidth="1"/>
    <col min="15366" max="15366" width="6.7109375" style="62" customWidth="1"/>
    <col min="15367" max="15367" width="4.85546875" style="62" customWidth="1"/>
    <col min="15368" max="15375" width="11.5703125" style="62"/>
    <col min="15376" max="15376" width="6.5703125" style="62" customWidth="1"/>
    <col min="15377" max="15618" width="11.5703125" style="62"/>
    <col min="15619" max="15619" width="3.42578125" style="62" customWidth="1"/>
    <col min="15620" max="15620" width="19.5703125" style="62" customWidth="1"/>
    <col min="15621" max="15621" width="6.28515625" style="62" customWidth="1"/>
    <col min="15622" max="15622" width="6.7109375" style="62" customWidth="1"/>
    <col min="15623" max="15623" width="4.85546875" style="62" customWidth="1"/>
    <col min="15624" max="15631" width="11.5703125" style="62"/>
    <col min="15632" max="15632" width="6.5703125" style="62" customWidth="1"/>
    <col min="15633" max="15874" width="11.5703125" style="62"/>
    <col min="15875" max="15875" width="3.42578125" style="62" customWidth="1"/>
    <col min="15876" max="15876" width="19.5703125" style="62" customWidth="1"/>
    <col min="15877" max="15877" width="6.28515625" style="62" customWidth="1"/>
    <col min="15878" max="15878" width="6.7109375" style="62" customWidth="1"/>
    <col min="15879" max="15879" width="4.85546875" style="62" customWidth="1"/>
    <col min="15880" max="15887" width="11.5703125" style="62"/>
    <col min="15888" max="15888" width="6.5703125" style="62" customWidth="1"/>
    <col min="15889" max="16130" width="11.5703125" style="62"/>
    <col min="16131" max="16131" width="3.42578125" style="62" customWidth="1"/>
    <col min="16132" max="16132" width="19.5703125" style="62" customWidth="1"/>
    <col min="16133" max="16133" width="6.28515625" style="62" customWidth="1"/>
    <col min="16134" max="16134" width="6.7109375" style="62" customWidth="1"/>
    <col min="16135" max="16135" width="4.85546875" style="62" customWidth="1"/>
    <col min="16136" max="16143" width="11.5703125" style="62"/>
    <col min="16144" max="16144" width="6.5703125" style="62" customWidth="1"/>
    <col min="16145" max="16384" width="11.5703125" style="62"/>
  </cols>
  <sheetData>
    <row r="2" spans="2:13" x14ac:dyDescent="0.2">
      <c r="B2" s="62" t="s">
        <v>438</v>
      </c>
    </row>
    <row r="4" spans="2:13" x14ac:dyDescent="0.2">
      <c r="B4" s="62" t="s">
        <v>439</v>
      </c>
      <c r="F4" s="182" t="s">
        <v>751</v>
      </c>
      <c r="G4" s="186">
        <v>0.25</v>
      </c>
      <c r="H4" s="183" t="s">
        <v>752</v>
      </c>
      <c r="I4" s="184"/>
      <c r="J4" s="184"/>
      <c r="K4" s="184"/>
      <c r="L4" s="185"/>
      <c r="M4" s="184"/>
    </row>
    <row r="5" spans="2:13" x14ac:dyDescent="0.2">
      <c r="B5" s="62" t="s">
        <v>440</v>
      </c>
    </row>
    <row r="6" spans="2:13" x14ac:dyDescent="0.2">
      <c r="B6" s="62" t="s">
        <v>441</v>
      </c>
    </row>
    <row r="7" spans="2:13" x14ac:dyDescent="0.2">
      <c r="B7" s="62" t="s">
        <v>442</v>
      </c>
      <c r="L7" s="124">
        <f>SUM(D20:D46)/D48</f>
        <v>0.19928690230574292</v>
      </c>
    </row>
    <row r="8" spans="2:13" ht="13.5" thickBot="1" x14ac:dyDescent="0.25"/>
    <row r="9" spans="2:13" s="93" customFormat="1" ht="27.75" customHeight="1" thickBot="1" x14ac:dyDescent="0.3">
      <c r="B9" s="92" t="s">
        <v>443</v>
      </c>
      <c r="C9" s="90" t="s">
        <v>444</v>
      </c>
      <c r="D9" s="90" t="s">
        <v>445</v>
      </c>
      <c r="E9" s="90" t="s">
        <v>446</v>
      </c>
      <c r="F9" s="90" t="s">
        <v>750</v>
      </c>
      <c r="G9" s="90" t="s">
        <v>447</v>
      </c>
      <c r="H9" s="91" t="s">
        <v>448</v>
      </c>
      <c r="I9" s="99" t="s">
        <v>449</v>
      </c>
      <c r="J9" s="99" t="s">
        <v>450</v>
      </c>
      <c r="K9" s="100" t="s">
        <v>451</v>
      </c>
    </row>
    <row r="10" spans="2:13" x14ac:dyDescent="0.2">
      <c r="B10" s="109" t="s">
        <v>452</v>
      </c>
      <c r="C10" s="101" t="s">
        <v>453</v>
      </c>
      <c r="D10" s="102">
        <v>7755.0839999999998</v>
      </c>
      <c r="E10" s="66">
        <f>D10/$D$48</f>
        <v>0.25933355776339118</v>
      </c>
      <c r="F10" s="187">
        <f>$G$4*D10</f>
        <v>1938.771</v>
      </c>
      <c r="G10" s="103">
        <f>SUM($D$10:D10)</f>
        <v>7755.0839999999998</v>
      </c>
      <c r="H10" s="104">
        <f>G10/$D$48</f>
        <v>0.25933355776339118</v>
      </c>
      <c r="I10" s="105"/>
      <c r="J10" s="105"/>
      <c r="K10" s="106"/>
    </row>
    <row r="11" spans="2:13" x14ac:dyDescent="0.2">
      <c r="B11" s="113" t="s">
        <v>454</v>
      </c>
      <c r="C11" s="74" t="s">
        <v>455</v>
      </c>
      <c r="D11" s="72">
        <v>5836.5219999999999</v>
      </c>
      <c r="E11" s="67">
        <f t="shared" ref="E11:E46" si="0">D11/$D$48</f>
        <v>0.1951759665303823</v>
      </c>
      <c r="F11" s="188">
        <f t="shared" ref="F11:F46" si="1">$G$4*D11</f>
        <v>1459.1305</v>
      </c>
      <c r="G11" s="73">
        <f>SUM($D$10:D11)</f>
        <v>13591.606</v>
      </c>
      <c r="H11" s="94">
        <f t="shared" ref="H11:H46" si="2">G11/$D$48</f>
        <v>0.45450952429377345</v>
      </c>
      <c r="I11" s="68">
        <f>SUM($D$11:D11)</f>
        <v>5836.5219999999999</v>
      </c>
      <c r="J11" s="115">
        <f>D11/$D$49</f>
        <v>0.26351398605424137</v>
      </c>
      <c r="K11" s="107">
        <f>I11/$D$49</f>
        <v>0.26351398605424137</v>
      </c>
    </row>
    <row r="12" spans="2:13" x14ac:dyDescent="0.2">
      <c r="B12" s="113" t="s">
        <v>456</v>
      </c>
      <c r="C12" s="74" t="s">
        <v>457</v>
      </c>
      <c r="D12" s="72">
        <v>2689.4070000000002</v>
      </c>
      <c r="E12" s="67">
        <f t="shared" si="0"/>
        <v>8.9935000779329866E-2</v>
      </c>
      <c r="F12" s="188">
        <f t="shared" si="1"/>
        <v>672.35175000000004</v>
      </c>
      <c r="G12" s="73">
        <f>SUM($D$10:D12)</f>
        <v>16281.012999999999</v>
      </c>
      <c r="H12" s="94">
        <f t="shared" si="2"/>
        <v>0.54444452507310326</v>
      </c>
      <c r="I12" s="68">
        <f>SUM($D$11:D12)</f>
        <v>8525.9290000000001</v>
      </c>
      <c r="J12" s="115">
        <f t="shared" ref="J12:J46" si="3">D12/$D$49</f>
        <v>0.12142443028436783</v>
      </c>
      <c r="K12" s="107">
        <f t="shared" ref="K12:K46" si="4">I12/$D$49</f>
        <v>0.3849384163386092</v>
      </c>
    </row>
    <row r="13" spans="2:13" x14ac:dyDescent="0.2">
      <c r="B13" s="113" t="s">
        <v>458</v>
      </c>
      <c r="C13" s="74" t="s">
        <v>459</v>
      </c>
      <c r="D13" s="72">
        <v>1774.6880000000001</v>
      </c>
      <c r="E13" s="67">
        <f t="shared" si="0"/>
        <v>5.9346378834838821E-2</v>
      </c>
      <c r="F13" s="188">
        <f t="shared" si="1"/>
        <v>443.67200000000003</v>
      </c>
      <c r="G13" s="73">
        <f>SUM($D$10:D13)</f>
        <v>18055.701000000001</v>
      </c>
      <c r="H13" s="94">
        <f t="shared" si="2"/>
        <v>0.60379090390794221</v>
      </c>
      <c r="I13" s="68">
        <f>SUM($D$11:D13)</f>
        <v>10300.617</v>
      </c>
      <c r="J13" s="115">
        <f t="shared" si="3"/>
        <v>8.0125648268374469E-2</v>
      </c>
      <c r="K13" s="107">
        <f t="shared" si="4"/>
        <v>0.46506406460698363</v>
      </c>
    </row>
    <row r="14" spans="2:13" x14ac:dyDescent="0.2">
      <c r="B14" s="113" t="s">
        <v>460</v>
      </c>
      <c r="C14" s="74" t="s">
        <v>461</v>
      </c>
      <c r="D14" s="72">
        <v>1618.56</v>
      </c>
      <c r="E14" s="67">
        <f t="shared" si="0"/>
        <v>5.4125387069116772E-2</v>
      </c>
      <c r="F14" s="188">
        <f t="shared" si="1"/>
        <v>404.64</v>
      </c>
      <c r="G14" s="73">
        <f>SUM($D$10:D14)</f>
        <v>19674.261000000002</v>
      </c>
      <c r="H14" s="94">
        <f t="shared" si="2"/>
        <v>0.65791629097705895</v>
      </c>
      <c r="I14" s="68">
        <f>SUM($D$11:D14)</f>
        <v>11919.177</v>
      </c>
      <c r="J14" s="115">
        <f t="shared" si="3"/>
        <v>7.3076602344333302E-2</v>
      </c>
      <c r="K14" s="107">
        <f t="shared" si="4"/>
        <v>0.5381406669513169</v>
      </c>
    </row>
    <row r="15" spans="2:13" x14ac:dyDescent="0.2">
      <c r="B15" s="113" t="s">
        <v>462</v>
      </c>
      <c r="C15" s="74" t="s">
        <v>463</v>
      </c>
      <c r="D15" s="72">
        <v>1326</v>
      </c>
      <c r="E15" s="67">
        <f t="shared" si="0"/>
        <v>4.434204679075774E-2</v>
      </c>
      <c r="F15" s="188">
        <f t="shared" si="1"/>
        <v>331.5</v>
      </c>
      <c r="G15" s="73">
        <f>SUM($D$10:D15)</f>
        <v>21000.261000000002</v>
      </c>
      <c r="H15" s="94">
        <f t="shared" si="2"/>
        <v>0.70225833776781676</v>
      </c>
      <c r="I15" s="68">
        <f>SUM($D$11:D15)</f>
        <v>13245.177</v>
      </c>
      <c r="J15" s="115">
        <f t="shared" si="3"/>
        <v>5.9867768083102235E-2</v>
      </c>
      <c r="K15" s="107">
        <f t="shared" si="4"/>
        <v>0.59800843503441914</v>
      </c>
    </row>
    <row r="16" spans="2:13" x14ac:dyDescent="0.2">
      <c r="B16" s="113" t="s">
        <v>464</v>
      </c>
      <c r="C16" s="74" t="s">
        <v>465</v>
      </c>
      <c r="D16" s="72">
        <v>960</v>
      </c>
      <c r="E16" s="67">
        <f t="shared" si="0"/>
        <v>3.2102839305525967E-2</v>
      </c>
      <c r="F16" s="188">
        <f t="shared" si="1"/>
        <v>240</v>
      </c>
      <c r="G16" s="73">
        <f>SUM($D$10:D16)</f>
        <v>21960.261000000002</v>
      </c>
      <c r="H16" s="94">
        <f t="shared" si="2"/>
        <v>0.7343611770733427</v>
      </c>
      <c r="I16" s="68">
        <f>SUM($D$11:D16)</f>
        <v>14205.177</v>
      </c>
      <c r="J16" s="115">
        <f t="shared" si="3"/>
        <v>4.33431805126532E-2</v>
      </c>
      <c r="K16" s="107">
        <f t="shared" si="4"/>
        <v>0.64135161554707232</v>
      </c>
    </row>
    <row r="17" spans="2:11" x14ac:dyDescent="0.2">
      <c r="B17" s="113" t="s">
        <v>466</v>
      </c>
      <c r="C17" s="74" t="s">
        <v>467</v>
      </c>
      <c r="D17" s="72">
        <v>742.68299999999999</v>
      </c>
      <c r="E17" s="67">
        <f t="shared" si="0"/>
        <v>2.4835659379110354E-2</v>
      </c>
      <c r="F17" s="188">
        <f t="shared" si="1"/>
        <v>185.67075</v>
      </c>
      <c r="G17" s="73">
        <f>SUM($D$10:D17)</f>
        <v>22702.944000000003</v>
      </c>
      <c r="H17" s="94">
        <f t="shared" si="2"/>
        <v>0.75919683645245306</v>
      </c>
      <c r="I17" s="68">
        <f>SUM($D$11:D17)</f>
        <v>14947.86</v>
      </c>
      <c r="J17" s="115">
        <f t="shared" si="3"/>
        <v>3.3531503471540436E-2</v>
      </c>
      <c r="K17" s="107">
        <f t="shared" si="4"/>
        <v>0.67488311901861286</v>
      </c>
    </row>
    <row r="18" spans="2:11" x14ac:dyDescent="0.2">
      <c r="B18" s="113" t="s">
        <v>468</v>
      </c>
      <c r="C18" s="74" t="s">
        <v>469</v>
      </c>
      <c r="D18" s="72">
        <v>637.17499999999995</v>
      </c>
      <c r="E18" s="67">
        <f t="shared" si="0"/>
        <v>2.1307423577602611E-2</v>
      </c>
      <c r="F18" s="188">
        <f t="shared" si="1"/>
        <v>159.29374999999999</v>
      </c>
      <c r="G18" s="73">
        <f>SUM($D$10:D18)</f>
        <v>23340.119000000002</v>
      </c>
      <c r="H18" s="94">
        <f t="shared" si="2"/>
        <v>0.78050426003005569</v>
      </c>
      <c r="I18" s="68">
        <f>SUM($D$11:D18)</f>
        <v>15585.035</v>
      </c>
      <c r="J18" s="115">
        <f t="shared" si="3"/>
        <v>2.8767907336614378E-2</v>
      </c>
      <c r="K18" s="107">
        <f t="shared" si="4"/>
        <v>0.70365102635522714</v>
      </c>
    </row>
    <row r="19" spans="2:11" ht="13.5" thickBot="1" x14ac:dyDescent="0.25">
      <c r="B19" s="114" t="s">
        <v>470</v>
      </c>
      <c r="C19" s="75" t="s">
        <v>471</v>
      </c>
      <c r="D19" s="76">
        <v>604.322</v>
      </c>
      <c r="E19" s="69">
        <f t="shared" si="0"/>
        <v>2.0208804223743815E-2</v>
      </c>
      <c r="F19" s="189">
        <f t="shared" si="1"/>
        <v>151.0805</v>
      </c>
      <c r="G19" s="77">
        <f>SUM($D$10:D19)</f>
        <v>23944.441000000003</v>
      </c>
      <c r="H19" s="95">
        <f t="shared" si="2"/>
        <v>0.80071306425379951</v>
      </c>
      <c r="I19" s="68">
        <f>SUM($D$11:D19)</f>
        <v>16189.357</v>
      </c>
      <c r="J19" s="115">
        <f t="shared" si="3"/>
        <v>2.7284622431007925E-2</v>
      </c>
      <c r="K19" s="107">
        <f t="shared" si="4"/>
        <v>0.73093564878623507</v>
      </c>
    </row>
    <row r="20" spans="2:11" x14ac:dyDescent="0.2">
      <c r="B20" s="111" t="s">
        <v>472</v>
      </c>
      <c r="C20" s="74" t="s">
        <v>473</v>
      </c>
      <c r="D20" s="72">
        <v>562.17899999999997</v>
      </c>
      <c r="E20" s="67">
        <f t="shared" si="0"/>
        <v>1.8799523018688834E-2</v>
      </c>
      <c r="F20" s="188">
        <f t="shared" si="1"/>
        <v>140.54474999999999</v>
      </c>
      <c r="G20" s="73">
        <f>SUM($D$10:D20)</f>
        <v>24506.620000000003</v>
      </c>
      <c r="H20" s="79">
        <f t="shared" si="2"/>
        <v>0.81951258727248832</v>
      </c>
      <c r="I20" s="68">
        <f>SUM($D$11:D20)</f>
        <v>16751.536</v>
      </c>
      <c r="J20" s="115">
        <f t="shared" si="3"/>
        <v>2.5381901955648815E-2</v>
      </c>
      <c r="K20" s="107">
        <f t="shared" si="4"/>
        <v>0.75631755074188389</v>
      </c>
    </row>
    <row r="21" spans="2:11" x14ac:dyDescent="0.2">
      <c r="B21" s="111" t="s">
        <v>474</v>
      </c>
      <c r="C21" s="74" t="s">
        <v>475</v>
      </c>
      <c r="D21" s="72">
        <v>462.072</v>
      </c>
      <c r="E21" s="67">
        <f t="shared" si="0"/>
        <v>1.5451899128732285E-2</v>
      </c>
      <c r="F21" s="188">
        <f t="shared" si="1"/>
        <v>115.518</v>
      </c>
      <c r="G21" s="73">
        <f>SUM($D$10:D21)</f>
        <v>24968.692000000003</v>
      </c>
      <c r="H21" s="79">
        <f t="shared" si="2"/>
        <v>0.83496448640122056</v>
      </c>
      <c r="I21" s="68">
        <f>SUM($D$11:D21)</f>
        <v>17213.608</v>
      </c>
      <c r="J21" s="115">
        <f t="shared" si="3"/>
        <v>2.0862156360252803E-2</v>
      </c>
      <c r="K21" s="107">
        <f t="shared" si="4"/>
        <v>0.7771797071021368</v>
      </c>
    </row>
    <row r="22" spans="2:11" ht="13.5" thickBot="1" x14ac:dyDescent="0.25">
      <c r="B22" s="112" t="s">
        <v>476</v>
      </c>
      <c r="C22" s="75" t="s">
        <v>477</v>
      </c>
      <c r="D22" s="76">
        <v>447.59399999999999</v>
      </c>
      <c r="E22" s="69">
        <f t="shared" si="0"/>
        <v>1.4967748183455821E-2</v>
      </c>
      <c r="F22" s="189">
        <f t="shared" si="1"/>
        <v>111.8985</v>
      </c>
      <c r="G22" s="77">
        <f>SUM($D$10:D22)</f>
        <v>25416.286000000004</v>
      </c>
      <c r="H22" s="80">
        <f t="shared" si="2"/>
        <v>0.84993223458467648</v>
      </c>
      <c r="I22" s="70">
        <f>SUM($D$11:D22)</f>
        <v>17661.202000000001</v>
      </c>
      <c r="J22" s="116">
        <f t="shared" si="3"/>
        <v>2.0208487019146352E-2</v>
      </c>
      <c r="K22" s="108">
        <f t="shared" si="4"/>
        <v>0.79738819412128314</v>
      </c>
    </row>
    <row r="23" spans="2:11" ht="13.5" thickBot="1" x14ac:dyDescent="0.25">
      <c r="B23" s="110" t="s">
        <v>478</v>
      </c>
      <c r="C23" s="75" t="s">
        <v>479</v>
      </c>
      <c r="D23" s="76">
        <v>368.56700000000001</v>
      </c>
      <c r="E23" s="69">
        <f t="shared" si="0"/>
        <v>1.2325049139916446E-2</v>
      </c>
      <c r="F23" s="189">
        <f t="shared" si="1"/>
        <v>92.141750000000002</v>
      </c>
      <c r="G23" s="77">
        <f>SUM($D$10:D23)</f>
        <v>25784.853000000003</v>
      </c>
      <c r="H23" s="80">
        <f t="shared" si="2"/>
        <v>0.86225728372459287</v>
      </c>
      <c r="I23" s="70">
        <f>SUM($D$11:D23)</f>
        <v>18029.769</v>
      </c>
      <c r="J23" s="118">
        <f t="shared" si="3"/>
        <v>1.6640485429174012E-2</v>
      </c>
      <c r="K23" s="71">
        <f t="shared" si="4"/>
        <v>0.8140286795504571</v>
      </c>
    </row>
    <row r="24" spans="2:11" x14ac:dyDescent="0.2">
      <c r="B24" s="63" t="s">
        <v>480</v>
      </c>
      <c r="C24" s="74" t="s">
        <v>445</v>
      </c>
      <c r="D24" s="72">
        <v>327.34100000000001</v>
      </c>
      <c r="E24" s="67">
        <f t="shared" si="0"/>
        <v>1.0946432834489766E-2</v>
      </c>
      <c r="F24" s="188">
        <f t="shared" si="1"/>
        <v>81.835250000000002</v>
      </c>
      <c r="G24" s="73">
        <f>SUM($D$10:D24)</f>
        <v>26112.194000000003</v>
      </c>
      <c r="H24" s="79">
        <f t="shared" si="2"/>
        <v>0.87320371655908269</v>
      </c>
      <c r="I24" s="68">
        <f>SUM($D$11:D24)</f>
        <v>18357.11</v>
      </c>
      <c r="J24" s="115">
        <f t="shared" si="3"/>
        <v>1.4779166721033762E-2</v>
      </c>
      <c r="K24" s="96">
        <f t="shared" si="4"/>
        <v>0.82880784627149084</v>
      </c>
    </row>
    <row r="25" spans="2:11" x14ac:dyDescent="0.2">
      <c r="B25" s="63" t="s">
        <v>481</v>
      </c>
      <c r="C25" s="74" t="s">
        <v>482</v>
      </c>
      <c r="D25" s="72">
        <v>318.84399999999999</v>
      </c>
      <c r="E25" s="67">
        <f t="shared" si="0"/>
        <v>1.066228926617825E-2</v>
      </c>
      <c r="F25" s="188">
        <f t="shared" si="1"/>
        <v>79.710999999999999</v>
      </c>
      <c r="G25" s="73">
        <f>SUM($D$10:D25)</f>
        <v>26431.038000000004</v>
      </c>
      <c r="H25" s="79">
        <f t="shared" si="2"/>
        <v>0.88386600582526098</v>
      </c>
      <c r="I25" s="68">
        <f>SUM($D$11:D25)</f>
        <v>18675.954000000002</v>
      </c>
      <c r="J25" s="115">
        <f t="shared" si="3"/>
        <v>1.4395534424350414E-2</v>
      </c>
      <c r="K25" s="96">
        <f t="shared" si="4"/>
        <v>0.84320338069584133</v>
      </c>
    </row>
    <row r="26" spans="2:11" x14ac:dyDescent="0.2">
      <c r="B26" s="63" t="s">
        <v>483</v>
      </c>
      <c r="C26" s="74" t="s">
        <v>484</v>
      </c>
      <c r="D26" s="72">
        <v>294.30500000000001</v>
      </c>
      <c r="E26" s="67">
        <f t="shared" si="0"/>
        <v>9.8416938768883539E-3</v>
      </c>
      <c r="F26" s="188">
        <f t="shared" si="1"/>
        <v>73.576250000000002</v>
      </c>
      <c r="G26" s="73">
        <f>SUM($D$10:D26)</f>
        <v>26725.343000000004</v>
      </c>
      <c r="H26" s="79">
        <f t="shared" si="2"/>
        <v>0.89370769970214936</v>
      </c>
      <c r="I26" s="68">
        <f>SUM($D$11:D26)</f>
        <v>18970.259000000002</v>
      </c>
      <c r="J26" s="115">
        <f t="shared" si="3"/>
        <v>1.3287619521642084E-2</v>
      </c>
      <c r="K26" s="96">
        <f t="shared" si="4"/>
        <v>0.85649100021748348</v>
      </c>
    </row>
    <row r="27" spans="2:11" x14ac:dyDescent="0.2">
      <c r="B27" s="63" t="s">
        <v>485</v>
      </c>
      <c r="C27" s="74" t="s">
        <v>486</v>
      </c>
      <c r="D27" s="72">
        <v>294.15300000000002</v>
      </c>
      <c r="E27" s="67">
        <f t="shared" si="0"/>
        <v>9.8366109273316463E-3</v>
      </c>
      <c r="F27" s="188">
        <f t="shared" si="1"/>
        <v>73.538250000000005</v>
      </c>
      <c r="G27" s="73">
        <f>SUM($D$10:D27)</f>
        <v>27019.496000000003</v>
      </c>
      <c r="H27" s="79">
        <f t="shared" si="2"/>
        <v>0.90354431062948093</v>
      </c>
      <c r="I27" s="68">
        <f>SUM($D$11:D27)</f>
        <v>19264.412</v>
      </c>
      <c r="J27" s="115">
        <f t="shared" si="3"/>
        <v>1.3280756851394248E-2</v>
      </c>
      <c r="K27" s="96">
        <f t="shared" si="4"/>
        <v>0.86977175706887766</v>
      </c>
    </row>
    <row r="28" spans="2:11" x14ac:dyDescent="0.2">
      <c r="B28" s="63" t="s">
        <v>487</v>
      </c>
      <c r="C28" s="74" t="s">
        <v>488</v>
      </c>
      <c r="D28" s="72">
        <v>285</v>
      </c>
      <c r="E28" s="67">
        <f t="shared" si="0"/>
        <v>9.5305304188280215E-3</v>
      </c>
      <c r="F28" s="188">
        <f t="shared" si="1"/>
        <v>71.25</v>
      </c>
      <c r="G28" s="73">
        <f>SUM($D$10:D28)</f>
        <v>27304.496000000003</v>
      </c>
      <c r="H28" s="79">
        <f t="shared" si="2"/>
        <v>0.91307484104830894</v>
      </c>
      <c r="I28" s="68">
        <f>SUM($D$11:D28)</f>
        <v>19549.412</v>
      </c>
      <c r="J28" s="115">
        <f t="shared" si="3"/>
        <v>1.2867506714693919E-2</v>
      </c>
      <c r="K28" s="96">
        <f t="shared" si="4"/>
        <v>0.88263926378357149</v>
      </c>
    </row>
    <row r="29" spans="2:11" x14ac:dyDescent="0.2">
      <c r="B29" s="63" t="s">
        <v>489</v>
      </c>
      <c r="C29" s="74" t="s">
        <v>490</v>
      </c>
      <c r="D29" s="72">
        <v>270.60899999999998</v>
      </c>
      <c r="E29" s="67">
        <f t="shared" si="0"/>
        <v>9.0492887933636204E-3</v>
      </c>
      <c r="F29" s="188">
        <f t="shared" si="1"/>
        <v>67.652249999999995</v>
      </c>
      <c r="G29" s="73">
        <f>SUM($D$10:D29)</f>
        <v>27575.105000000003</v>
      </c>
      <c r="H29" s="79">
        <f t="shared" si="2"/>
        <v>0.92212412984167258</v>
      </c>
      <c r="I29" s="68">
        <f>SUM($D$11:D29)</f>
        <v>19820.021000000001</v>
      </c>
      <c r="J29" s="115">
        <f t="shared" si="3"/>
        <v>1.2217765349321426E-2</v>
      </c>
      <c r="K29" s="96">
        <f t="shared" si="4"/>
        <v>0.894857029132893</v>
      </c>
    </row>
    <row r="30" spans="2:11" x14ac:dyDescent="0.2">
      <c r="B30" s="63" t="s">
        <v>491</v>
      </c>
      <c r="C30" s="74" t="s">
        <v>492</v>
      </c>
      <c r="D30" s="72">
        <v>264.37200000000001</v>
      </c>
      <c r="E30" s="67">
        <f t="shared" si="0"/>
        <v>8.8407206592505325E-3</v>
      </c>
      <c r="F30" s="188">
        <f t="shared" si="1"/>
        <v>66.093000000000004</v>
      </c>
      <c r="G30" s="73">
        <f>SUM($D$10:D30)</f>
        <v>27839.477000000003</v>
      </c>
      <c r="H30" s="79">
        <f t="shared" si="2"/>
        <v>0.93096485050092304</v>
      </c>
      <c r="I30" s="68">
        <f>SUM($D$11:D30)</f>
        <v>20084.393</v>
      </c>
      <c r="J30" s="115">
        <f t="shared" si="3"/>
        <v>1.1936170123428284E-2</v>
      </c>
      <c r="K30" s="96">
        <f t="shared" si="4"/>
        <v>0.90679319925632129</v>
      </c>
    </row>
    <row r="31" spans="2:11" x14ac:dyDescent="0.2">
      <c r="B31" s="63" t="s">
        <v>493</v>
      </c>
      <c r="C31" s="74" t="s">
        <v>494</v>
      </c>
      <c r="D31" s="72">
        <v>260.16500000000002</v>
      </c>
      <c r="E31" s="67">
        <f t="shared" si="0"/>
        <v>8.7000366540855873E-3</v>
      </c>
      <c r="F31" s="188">
        <f t="shared" si="1"/>
        <v>65.041250000000005</v>
      </c>
      <c r="G31" s="73">
        <f>SUM($D$10:D31)</f>
        <v>28099.642000000003</v>
      </c>
      <c r="H31" s="79">
        <f t="shared" si="2"/>
        <v>0.93966488715500873</v>
      </c>
      <c r="I31" s="68">
        <f>SUM($D$11:D31)</f>
        <v>20344.558000000001</v>
      </c>
      <c r="J31" s="115">
        <f t="shared" si="3"/>
        <v>1.1746227664660856E-2</v>
      </c>
      <c r="K31" s="96">
        <f t="shared" si="4"/>
        <v>0.91853942692098212</v>
      </c>
    </row>
    <row r="32" spans="2:11" x14ac:dyDescent="0.2">
      <c r="B32" s="63" t="s">
        <v>495</v>
      </c>
      <c r="C32" s="74" t="s">
        <v>496</v>
      </c>
      <c r="D32" s="72">
        <v>239.36099999999999</v>
      </c>
      <c r="E32" s="67">
        <f t="shared" si="0"/>
        <v>8.00434137396875E-3</v>
      </c>
      <c r="F32" s="188">
        <f t="shared" si="1"/>
        <v>59.840249999999997</v>
      </c>
      <c r="G32" s="73">
        <f>SUM($D$10:D32)</f>
        <v>28339.003000000004</v>
      </c>
      <c r="H32" s="79">
        <f t="shared" si="2"/>
        <v>0.9476692285289775</v>
      </c>
      <c r="I32" s="68">
        <f>SUM($D$11:D32)</f>
        <v>20583.919000000002</v>
      </c>
      <c r="J32" s="115">
        <f t="shared" si="3"/>
        <v>1.0806944823634566E-2</v>
      </c>
      <c r="K32" s="96">
        <f t="shared" si="4"/>
        <v>0.92934637174461676</v>
      </c>
    </row>
    <row r="33" spans="2:11" x14ac:dyDescent="0.2">
      <c r="B33" s="63" t="s">
        <v>497</v>
      </c>
      <c r="C33" s="74" t="s">
        <v>498</v>
      </c>
      <c r="D33" s="72">
        <v>205.982</v>
      </c>
      <c r="E33" s="67">
        <f t="shared" si="0"/>
        <v>6.8881323394071343E-3</v>
      </c>
      <c r="F33" s="188">
        <f t="shared" si="1"/>
        <v>51.4955</v>
      </c>
      <c r="G33" s="73">
        <f>SUM($D$10:D33)</f>
        <v>28544.985000000004</v>
      </c>
      <c r="H33" s="79">
        <f t="shared" si="2"/>
        <v>0.95455736086838461</v>
      </c>
      <c r="I33" s="68">
        <f>SUM($D$11:D33)</f>
        <v>20789.901000000002</v>
      </c>
      <c r="J33" s="115">
        <f t="shared" si="3"/>
        <v>9.2999114670388877E-3</v>
      </c>
      <c r="K33" s="96">
        <f t="shared" si="4"/>
        <v>0.93864628321165566</v>
      </c>
    </row>
    <row r="34" spans="2:11" x14ac:dyDescent="0.2">
      <c r="B34" s="63" t="s">
        <v>499</v>
      </c>
      <c r="C34" s="74" t="s">
        <v>500</v>
      </c>
      <c r="D34" s="72">
        <v>178.672</v>
      </c>
      <c r="E34" s="67">
        <f t="shared" si="0"/>
        <v>5.9748734420801411E-3</v>
      </c>
      <c r="F34" s="188">
        <f t="shared" si="1"/>
        <v>44.667999999999999</v>
      </c>
      <c r="G34" s="73">
        <f>SUM($D$10:D34)</f>
        <v>28723.657000000003</v>
      </c>
      <c r="H34" s="79">
        <f t="shared" si="2"/>
        <v>0.96053223431046464</v>
      </c>
      <c r="I34" s="68">
        <f>SUM($D$11:D34)</f>
        <v>20968.573</v>
      </c>
      <c r="J34" s="115">
        <f t="shared" si="3"/>
        <v>8.0668882797466385E-3</v>
      </c>
      <c r="K34" s="96">
        <f t="shared" si="4"/>
        <v>0.94671317149140222</v>
      </c>
    </row>
    <row r="35" spans="2:11" x14ac:dyDescent="0.2">
      <c r="B35" s="63" t="s">
        <v>501</v>
      </c>
      <c r="C35" s="74" t="s">
        <v>502</v>
      </c>
      <c r="D35" s="72">
        <v>167.88300000000001</v>
      </c>
      <c r="E35" s="67">
        <f t="shared" si="0"/>
        <v>5.6140843449266828E-3</v>
      </c>
      <c r="F35" s="188">
        <f t="shared" si="1"/>
        <v>41.970750000000002</v>
      </c>
      <c r="G35" s="73">
        <f>SUM($D$10:D35)</f>
        <v>28891.540000000005</v>
      </c>
      <c r="H35" s="79">
        <f t="shared" si="2"/>
        <v>0.96614631865539147</v>
      </c>
      <c r="I35" s="68">
        <f>SUM($D$11:D35)</f>
        <v>21136.456000000002</v>
      </c>
      <c r="J35" s="115">
        <f t="shared" si="3"/>
        <v>7.5797741395893315E-3</v>
      </c>
      <c r="K35" s="96">
        <f t="shared" si="4"/>
        <v>0.95429294563099165</v>
      </c>
    </row>
    <row r="36" spans="2:11" x14ac:dyDescent="0.2">
      <c r="B36" s="63" t="s">
        <v>503</v>
      </c>
      <c r="C36" s="74" t="s">
        <v>504</v>
      </c>
      <c r="D36" s="72">
        <v>161.946</v>
      </c>
      <c r="E36" s="67">
        <f t="shared" si="0"/>
        <v>5.4155483480965707E-3</v>
      </c>
      <c r="F36" s="188">
        <f t="shared" si="1"/>
        <v>40.486499999999999</v>
      </c>
      <c r="G36" s="73">
        <f>SUM($D$10:D36)</f>
        <v>29053.486000000004</v>
      </c>
      <c r="H36" s="79">
        <f t="shared" si="2"/>
        <v>0.97156186700348801</v>
      </c>
      <c r="I36" s="68">
        <f>SUM($D$11:D36)</f>
        <v>21298.402000000002</v>
      </c>
      <c r="J36" s="115">
        <f t="shared" si="3"/>
        <v>7.3117236576063912E-3</v>
      </c>
      <c r="K36" s="96">
        <f t="shared" si="4"/>
        <v>0.961604669288598</v>
      </c>
    </row>
    <row r="37" spans="2:11" x14ac:dyDescent="0.2">
      <c r="B37" s="63" t="s">
        <v>505</v>
      </c>
      <c r="C37" s="74" t="s">
        <v>506</v>
      </c>
      <c r="D37" s="72">
        <v>160.69</v>
      </c>
      <c r="E37" s="67">
        <f t="shared" si="0"/>
        <v>5.3735471333385071E-3</v>
      </c>
      <c r="F37" s="188">
        <f t="shared" si="1"/>
        <v>40.172499999999999</v>
      </c>
      <c r="G37" s="73">
        <f>SUM($D$10:D37)</f>
        <v>29214.176000000003</v>
      </c>
      <c r="H37" s="79">
        <f t="shared" si="2"/>
        <v>0.9769354141368265</v>
      </c>
      <c r="I37" s="68">
        <f>SUM($D$11:D37)</f>
        <v>21459.092000000001</v>
      </c>
      <c r="J37" s="115">
        <f t="shared" si="3"/>
        <v>7.2550163297690033E-3</v>
      </c>
      <c r="K37" s="96">
        <f t="shared" si="4"/>
        <v>0.96885968561836688</v>
      </c>
    </row>
    <row r="38" spans="2:11" x14ac:dyDescent="0.2">
      <c r="B38" s="63" t="s">
        <v>507</v>
      </c>
      <c r="C38" s="74" t="s">
        <v>508</v>
      </c>
      <c r="D38" s="72">
        <v>157.018</v>
      </c>
      <c r="E38" s="67">
        <f t="shared" si="0"/>
        <v>5.2507537729948707E-3</v>
      </c>
      <c r="F38" s="188">
        <f t="shared" si="1"/>
        <v>39.2545</v>
      </c>
      <c r="G38" s="73">
        <f>SUM($D$10:D38)</f>
        <v>29371.194000000003</v>
      </c>
      <c r="H38" s="79">
        <f t="shared" si="2"/>
        <v>0.98218616790982138</v>
      </c>
      <c r="I38" s="68">
        <f>SUM($D$11:D38)</f>
        <v>21616.11</v>
      </c>
      <c r="J38" s="115">
        <f t="shared" si="3"/>
        <v>7.0892286643081046E-3</v>
      </c>
      <c r="K38" s="96">
        <f t="shared" si="4"/>
        <v>0.97594891428267505</v>
      </c>
    </row>
    <row r="39" spans="2:11" x14ac:dyDescent="0.2">
      <c r="B39" s="63" t="s">
        <v>509</v>
      </c>
      <c r="C39" s="74" t="s">
        <v>510</v>
      </c>
      <c r="D39" s="72">
        <v>156.392</v>
      </c>
      <c r="E39" s="67">
        <f t="shared" si="0"/>
        <v>5.229820046531059E-3</v>
      </c>
      <c r="F39" s="188">
        <f t="shared" si="1"/>
        <v>39.097999999999999</v>
      </c>
      <c r="G39" s="73">
        <f>SUM($D$10:D39)</f>
        <v>29527.586000000003</v>
      </c>
      <c r="H39" s="79">
        <f t="shared" si="2"/>
        <v>0.98741598795635244</v>
      </c>
      <c r="I39" s="68">
        <f>SUM($D$11:D39)</f>
        <v>21772.502</v>
      </c>
      <c r="J39" s="115">
        <f t="shared" si="3"/>
        <v>7.0609652986821456E-3</v>
      </c>
      <c r="K39" s="96">
        <f t="shared" si="4"/>
        <v>0.98300987958135722</v>
      </c>
    </row>
    <row r="40" spans="2:11" x14ac:dyDescent="0.2">
      <c r="B40" s="63" t="s">
        <v>511</v>
      </c>
      <c r="C40" s="74" t="s">
        <v>512</v>
      </c>
      <c r="D40" s="72">
        <v>143.28700000000001</v>
      </c>
      <c r="E40" s="81">
        <f t="shared" si="0"/>
        <v>4.7915828495530199E-3</v>
      </c>
      <c r="F40" s="188">
        <f t="shared" si="1"/>
        <v>35.821750000000002</v>
      </c>
      <c r="G40" s="73">
        <f>SUM($D$10:D40)</f>
        <v>29670.873000000003</v>
      </c>
      <c r="H40" s="79">
        <f t="shared" si="2"/>
        <v>0.99220757080590538</v>
      </c>
      <c r="I40" s="68">
        <f>SUM($D$11:D40)</f>
        <v>21915.789000000001</v>
      </c>
      <c r="J40" s="115">
        <f t="shared" si="3"/>
        <v>6.4692857355380618E-3</v>
      </c>
      <c r="K40" s="96">
        <f t="shared" si="4"/>
        <v>0.98947916531689528</v>
      </c>
    </row>
    <row r="41" spans="2:11" x14ac:dyDescent="0.2">
      <c r="B41" s="63" t="s">
        <v>513</v>
      </c>
      <c r="C41" s="74" t="s">
        <v>514</v>
      </c>
      <c r="D41" s="72">
        <v>83.691999999999993</v>
      </c>
      <c r="E41" s="81">
        <f t="shared" si="0"/>
        <v>2.7986987782896654E-3</v>
      </c>
      <c r="F41" s="188">
        <f t="shared" si="1"/>
        <v>20.922999999999998</v>
      </c>
      <c r="G41" s="73">
        <f>SUM($D$10:D41)</f>
        <v>29754.565000000002</v>
      </c>
      <c r="H41" s="79">
        <f t="shared" si="2"/>
        <v>0.99500626958419502</v>
      </c>
      <c r="I41" s="68">
        <f>SUM($D$11:D41)</f>
        <v>21999.481</v>
      </c>
      <c r="J41" s="115">
        <f t="shared" si="3"/>
        <v>3.7786223577760121E-3</v>
      </c>
      <c r="K41" s="96">
        <f t="shared" si="4"/>
        <v>0.99325778767467121</v>
      </c>
    </row>
    <row r="42" spans="2:11" x14ac:dyDescent="0.2">
      <c r="B42" s="63" t="s">
        <v>515</v>
      </c>
      <c r="C42" s="74" t="s">
        <v>516</v>
      </c>
      <c r="D42" s="72">
        <v>81.653999999999996</v>
      </c>
      <c r="E42" s="81">
        <f t="shared" si="0"/>
        <v>2.7305471256806428E-3</v>
      </c>
      <c r="F42" s="188">
        <f t="shared" si="1"/>
        <v>20.413499999999999</v>
      </c>
      <c r="G42" s="73">
        <f>SUM($D$10:D42)</f>
        <v>29836.219000000001</v>
      </c>
      <c r="H42" s="79">
        <f t="shared" si="2"/>
        <v>0.99773681670987568</v>
      </c>
      <c r="I42" s="68">
        <f>SUM($D$11:D42)</f>
        <v>22081.134999999998</v>
      </c>
      <c r="J42" s="115">
        <f t="shared" si="3"/>
        <v>3.686608397479359E-3</v>
      </c>
      <c r="K42" s="96">
        <f t="shared" si="4"/>
        <v>0.99694439607215057</v>
      </c>
    </row>
    <row r="43" spans="2:11" x14ac:dyDescent="0.2">
      <c r="B43" s="63" t="s">
        <v>517</v>
      </c>
      <c r="C43" s="74" t="s">
        <v>518</v>
      </c>
      <c r="D43" s="72">
        <v>62.454999999999998</v>
      </c>
      <c r="E43" s="81">
        <f t="shared" si="0"/>
        <v>2.0885237800277335E-3</v>
      </c>
      <c r="F43" s="188">
        <f t="shared" si="1"/>
        <v>15.61375</v>
      </c>
      <c r="G43" s="73">
        <f>SUM($D$10:D43)</f>
        <v>29898.674000000003</v>
      </c>
      <c r="H43" s="79">
        <f t="shared" si="2"/>
        <v>0.99982534048990346</v>
      </c>
      <c r="I43" s="68">
        <f>SUM($D$11:D43)</f>
        <v>22143.59</v>
      </c>
      <c r="J43" s="115">
        <f t="shared" si="3"/>
        <v>2.8197899363726622E-3</v>
      </c>
      <c r="K43" s="96">
        <f t="shared" si="4"/>
        <v>0.99976418600852324</v>
      </c>
    </row>
    <row r="44" spans="2:11" x14ac:dyDescent="0.2">
      <c r="B44" s="63" t="s">
        <v>519</v>
      </c>
      <c r="C44" s="74" t="s">
        <v>520</v>
      </c>
      <c r="D44" s="72">
        <v>4.2919999999999998</v>
      </c>
      <c r="E44" s="82">
        <f t="shared" si="0"/>
        <v>1.4352644406178899E-4</v>
      </c>
      <c r="F44" s="188">
        <f t="shared" si="1"/>
        <v>1.073</v>
      </c>
      <c r="G44" s="73">
        <f>SUM($D$10:D44)</f>
        <v>29902.966000000004</v>
      </c>
      <c r="H44" s="79">
        <f t="shared" si="2"/>
        <v>0.99996886693396525</v>
      </c>
      <c r="I44" s="68">
        <f>SUM($D$11:D44)</f>
        <v>22147.882000000001</v>
      </c>
      <c r="J44" s="115">
        <f t="shared" si="3"/>
        <v>1.9378013620865368E-4</v>
      </c>
      <c r="K44" s="96">
        <f t="shared" si="4"/>
        <v>0.99995796614473198</v>
      </c>
    </row>
    <row r="45" spans="2:11" x14ac:dyDescent="0.2">
      <c r="B45" s="63" t="s">
        <v>521</v>
      </c>
      <c r="C45" s="74" t="s">
        <v>522</v>
      </c>
      <c r="D45" s="72">
        <v>0.93</v>
      </c>
      <c r="E45" s="83">
        <f t="shared" si="0"/>
        <v>3.1099625577228279E-5</v>
      </c>
      <c r="F45" s="188">
        <f t="shared" si="1"/>
        <v>0.23250000000000001</v>
      </c>
      <c r="G45" s="73">
        <f>SUM($D$10:D45)</f>
        <v>29903.896000000004</v>
      </c>
      <c r="H45" s="79">
        <f t="shared" si="2"/>
        <v>0.99999996655954249</v>
      </c>
      <c r="I45" s="68">
        <f>SUM($D$11:D45)</f>
        <v>22148.812000000002</v>
      </c>
      <c r="J45" s="115">
        <f t="shared" si="3"/>
        <v>4.1988706121632789E-5</v>
      </c>
      <c r="K45" s="96">
        <f t="shared" si="4"/>
        <v>0.99999995485085358</v>
      </c>
    </row>
    <row r="46" spans="2:11" x14ac:dyDescent="0.2">
      <c r="B46" s="88" t="s">
        <v>523</v>
      </c>
      <c r="C46" s="89" t="s">
        <v>524</v>
      </c>
      <c r="D46" s="84">
        <v>0</v>
      </c>
      <c r="E46" s="85">
        <f t="shared" si="0"/>
        <v>0</v>
      </c>
      <c r="F46" s="190">
        <f t="shared" si="1"/>
        <v>0</v>
      </c>
      <c r="G46" s="86">
        <f>SUM($D$10:D46)</f>
        <v>29903.896000000004</v>
      </c>
      <c r="H46" s="87">
        <f t="shared" si="2"/>
        <v>0.99999996655954249</v>
      </c>
      <c r="I46" s="97">
        <f>SUM($D$11:D46)</f>
        <v>22148.812000000002</v>
      </c>
      <c r="J46" s="117">
        <f t="shared" si="3"/>
        <v>0</v>
      </c>
      <c r="K46" s="98">
        <f t="shared" si="4"/>
        <v>0.99999995485085358</v>
      </c>
    </row>
    <row r="48" spans="2:11" x14ac:dyDescent="0.2">
      <c r="B48" s="119" t="s">
        <v>525</v>
      </c>
      <c r="C48" s="120"/>
      <c r="D48" s="78">
        <v>29903.897000000001</v>
      </c>
      <c r="F48" s="191">
        <f>SUM(F10:F46)</f>
        <v>7475.9740000000011</v>
      </c>
    </row>
    <row r="49" spans="2:6" x14ac:dyDescent="0.2">
      <c r="B49" s="121" t="s">
        <v>526</v>
      </c>
      <c r="C49" s="120"/>
      <c r="D49" s="122">
        <f>D48-D10</f>
        <v>22148.813000000002</v>
      </c>
      <c r="F49" s="122">
        <f>F48-F10</f>
        <v>5537.2030000000013</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Charts</vt:lpstr>
      </vt:variant>
      <vt:variant>
        <vt:i4>2</vt:i4>
      </vt:variant>
    </vt:vector>
  </HeadingPairs>
  <TitlesOfParts>
    <vt:vector size="18" baseType="lpstr">
      <vt:lpstr>Exigences</vt:lpstr>
      <vt:lpstr>Jalons</vt:lpstr>
      <vt:lpstr>Plan de l'etude</vt:lpstr>
      <vt:lpstr>Business Model des ESN</vt:lpstr>
      <vt:lpstr>Segmentation de la demande</vt:lpstr>
      <vt:lpstr>Dépense en TIC</vt:lpstr>
      <vt:lpstr>Chiffre d'affaire</vt:lpstr>
      <vt:lpstr>Indice des prix</vt:lpstr>
      <vt:lpstr>Analyse du TES</vt:lpstr>
      <vt:lpstr>Elasticité conso intermédiaires</vt:lpstr>
      <vt:lpstr>Elasticité globale</vt:lpstr>
      <vt:lpstr>Synthèse élasticités</vt:lpstr>
      <vt:lpstr>Bilan secteur</vt:lpstr>
      <vt:lpstr>Compte de Résultat Secteur</vt:lpstr>
      <vt:lpstr>TMO</vt:lpstr>
      <vt:lpstr>Réserves et hypothèse</vt:lpstr>
      <vt:lpstr>Graph marché fr TIC</vt:lpstr>
      <vt:lpstr>Conso Intermediaire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elafrit</dc:creator>
  <cp:keywords/>
  <dc:description/>
  <cp:lastModifiedBy>elafrit</cp:lastModifiedBy>
  <cp:revision/>
  <dcterms:created xsi:type="dcterms:W3CDTF">2006-09-16T00:00:00Z</dcterms:created>
  <dcterms:modified xsi:type="dcterms:W3CDTF">2016-03-06T23:42:46Z</dcterms:modified>
  <cp:category/>
  <cp:contentStatus/>
</cp:coreProperties>
</file>