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frit\Downloads\EPT205\"/>
    </mc:Choice>
  </mc:AlternateContent>
  <bookViews>
    <workbookView xWindow="0" yWindow="0" windowWidth="23760" windowHeight="12045" tabRatio="773"/>
  </bookViews>
  <sheets>
    <sheet name="Sommaire" sheetId="7" r:id="rId1"/>
    <sheet name="Data" sheetId="8" r:id="rId2"/>
    <sheet name="Paramètres" sheetId="4" r:id="rId3"/>
    <sheet name="Synthèse" sheetId="11" r:id="rId4"/>
    <sheet name="Méthode DCF" sheetId="6" r:id="rId5"/>
    <sheet name="Méthode Patrimoniale" sheetId="1" r:id="rId6"/>
    <sheet name="Méthode des multiples" sheetId="10" r:id="rId7"/>
    <sheet name="Glossaire" sheetId="2" r:id="rId8"/>
    <sheet name="Bibliographie" sheetId="3" r:id="rId9"/>
  </sheets>
  <definedNames>
    <definedName name="betaDesendettee">Paramètres!$G$3</definedName>
    <definedName name="betaEndettee">Paramètres!$G$7</definedName>
    <definedName name="cmpc">Paramètres!$G$15</definedName>
    <definedName name="g">Paramètres!$G$16</definedName>
    <definedName name="kcp">Paramètres!$G$10</definedName>
    <definedName name="kd">Paramètres!$G$13</definedName>
    <definedName name="kdNet">Paramètres!$G$14</definedName>
    <definedName name="Rf">Paramètres!$G$9</definedName>
    <definedName name="tauxCapitauxPropres">Paramètres!$G$19</definedName>
    <definedName name="tauxDette">Paramètres!$G$20</definedName>
    <definedName name="TauxIS">Paramètres!$G$11</definedName>
  </definedNames>
  <calcPr calcId="162913"/>
</workbook>
</file>

<file path=xl/calcChain.xml><?xml version="1.0" encoding="utf-8"?>
<calcChain xmlns="http://schemas.openxmlformats.org/spreadsheetml/2006/main">
  <c r="E31" i="6" l="1"/>
  <c r="E30" i="6"/>
  <c r="F28" i="6"/>
  <c r="G28" i="6"/>
  <c r="H28" i="6"/>
  <c r="I28" i="6"/>
  <c r="E28" i="6"/>
  <c r="G33" i="11"/>
  <c r="G34" i="11"/>
  <c r="G32" i="11"/>
  <c r="G20" i="11"/>
  <c r="G21" i="11"/>
  <c r="G19" i="11"/>
  <c r="C40" i="11"/>
  <c r="C39" i="11"/>
  <c r="C38" i="11"/>
  <c r="K56" i="1"/>
  <c r="K55" i="1"/>
  <c r="K54" i="1"/>
  <c r="K53" i="1"/>
  <c r="K52" i="1"/>
  <c r="C27" i="11"/>
  <c r="C26" i="11"/>
  <c r="C25" i="11"/>
  <c r="H7" i="6"/>
  <c r="G7" i="11" s="1"/>
  <c r="J7" i="1"/>
  <c r="C14" i="11"/>
  <c r="C13" i="11"/>
  <c r="C12" i="11"/>
  <c r="G6" i="4"/>
  <c r="G20" i="4" s="1"/>
  <c r="G13" i="4"/>
  <c r="G10" i="4"/>
  <c r="G15" i="8"/>
  <c r="F15" i="8"/>
  <c r="E15" i="8"/>
  <c r="D15" i="8"/>
  <c r="C15" i="8"/>
  <c r="G19" i="4" l="1"/>
  <c r="G14" i="4"/>
  <c r="G15" i="4" s="1"/>
  <c r="I31" i="6"/>
  <c r="H31" i="6"/>
  <c r="G31" i="6"/>
  <c r="F31" i="6"/>
  <c r="I30" i="6"/>
  <c r="H30" i="6"/>
  <c r="G30" i="6"/>
  <c r="F30" i="6"/>
  <c r="I19" i="6"/>
  <c r="I29" i="6" s="1"/>
  <c r="H19" i="6"/>
  <c r="H29" i="6" s="1"/>
  <c r="G19" i="6"/>
  <c r="G29" i="6" s="1"/>
  <c r="G33" i="6" s="1"/>
  <c r="G34" i="6" s="1"/>
  <c r="F19" i="6"/>
  <c r="F29" i="6" s="1"/>
  <c r="E19" i="6"/>
  <c r="E29" i="6" s="1"/>
  <c r="E33" i="6" s="1"/>
  <c r="E34" i="6" s="1"/>
  <c r="I33" i="6" l="1"/>
  <c r="H33" i="6"/>
  <c r="H34" i="6" s="1"/>
  <c r="F33" i="6"/>
  <c r="F34" i="6" s="1"/>
  <c r="E36" i="6" l="1"/>
  <c r="E37" i="6" s="1"/>
  <c r="E38" i="6" s="1"/>
  <c r="I34" i="6"/>
  <c r="E41" i="6"/>
  <c r="I39" i="1"/>
  <c r="I35" i="1"/>
  <c r="I28" i="1"/>
  <c r="I31" i="1"/>
  <c r="I20" i="1"/>
  <c r="I16" i="1" s="1"/>
  <c r="I13" i="1"/>
  <c r="E43" i="6" l="1"/>
  <c r="H8" i="6" s="1"/>
  <c r="G8" i="11" s="1"/>
  <c r="H6" i="6"/>
  <c r="G6" i="11" s="1"/>
  <c r="I27" i="1"/>
  <c r="I23" i="1"/>
  <c r="K57" i="1"/>
  <c r="I25" i="1" s="1"/>
  <c r="I24" i="1" s="1"/>
  <c r="I38" i="1" l="1"/>
  <c r="I43" i="1" s="1"/>
  <c r="I45" i="1" s="1"/>
  <c r="I47" i="1" l="1"/>
  <c r="J8" i="1" s="1"/>
  <c r="J6" i="1"/>
</calcChain>
</file>

<file path=xl/sharedStrings.xml><?xml version="1.0" encoding="utf-8"?>
<sst xmlns="http://schemas.openxmlformats.org/spreadsheetml/2006/main" count="317" uniqueCount="210">
  <si>
    <t>Capitaux propres</t>
  </si>
  <si>
    <t>- Dividendes</t>
  </si>
  <si>
    <t>- Actif fictif</t>
  </si>
  <si>
    <t>+ Ecart de conversion passif</t>
  </si>
  <si>
    <t>- Ecart de conversion actif non compensé par une provision</t>
  </si>
  <si>
    <t>= Actif net comptable</t>
  </si>
  <si>
    <t>+ Fiscalité différée et latente</t>
  </si>
  <si>
    <t>Frais d'établissement</t>
  </si>
  <si>
    <t>Frais d'émission d'emprunt à étaler</t>
  </si>
  <si>
    <t>Primes de remoursement des obligations</t>
  </si>
  <si>
    <t>Provisions réglementées</t>
  </si>
  <si>
    <t>Subvention d'investissement</t>
  </si>
  <si>
    <t>= Actif net comptable corrigé</t>
  </si>
  <si>
    <t>+ Charges constatées d'avance</t>
  </si>
  <si>
    <t>Poste</t>
  </si>
  <si>
    <t>Montant</t>
  </si>
  <si>
    <t>Capitaux propres après distribution</t>
  </si>
  <si>
    <t>Calcul des plus ou moins value</t>
  </si>
  <si>
    <t>Valeur d'utilité</t>
  </si>
  <si>
    <t>Valeur d'origine</t>
  </si>
  <si>
    <t>Licence</t>
  </si>
  <si>
    <t>Terrain</t>
  </si>
  <si>
    <t>Bâtiment</t>
  </si>
  <si>
    <t>Matériel</t>
  </si>
  <si>
    <t>…</t>
  </si>
  <si>
    <t>Total</t>
  </si>
  <si>
    <t>Plus ou moins value</t>
  </si>
  <si>
    <t>Ecart de conversion actif</t>
  </si>
  <si>
    <t>Provision pour perte de chanfge</t>
  </si>
  <si>
    <t>+ Autres corrections</t>
  </si>
  <si>
    <t>Provisions non justifiées</t>
  </si>
  <si>
    <t>+ Plus ou moins values sur crédit bail</t>
  </si>
  <si>
    <t xml:space="preserve">Plus ou moins values sur actifs et passif </t>
  </si>
  <si>
    <t>+ Plus ou moins values</t>
  </si>
  <si>
    <t>Fiscalité différée et latente</t>
  </si>
  <si>
    <t>Impôts différée passive (dette)</t>
  </si>
  <si>
    <t>+ Impôts différée active (économies d'impôts)</t>
  </si>
  <si>
    <t>sur Provisions réglementées</t>
  </si>
  <si>
    <t>sur Frais d'établissement</t>
  </si>
  <si>
    <t>+ sur Subvention d'investissement</t>
  </si>
  <si>
    <t>+ sur Frais d'émission d'emprunt à étaler</t>
  </si>
  <si>
    <t>+ sur Primes de remoursement des obligations</t>
  </si>
  <si>
    <t>= Actif net comptable corrigé d'exploitation</t>
  </si>
  <si>
    <t>- Eléments hors exploitation</t>
  </si>
  <si>
    <t>Terrains hors exploitation</t>
  </si>
  <si>
    <t>Prêts aux personnel</t>
  </si>
  <si>
    <t>Actif net comptable</t>
  </si>
  <si>
    <t>CPNE</t>
  </si>
  <si>
    <t>Capitaux Permanents Nécessaires à l'Exploitation</t>
  </si>
  <si>
    <t>VSB</t>
  </si>
  <si>
    <t>Valeur Substantielle Brute</t>
  </si>
  <si>
    <t>MEDAF</t>
  </si>
  <si>
    <t>Modèl d'évaluation des actif financiers</t>
  </si>
  <si>
    <t>CMPC</t>
  </si>
  <si>
    <t>Coût Moyen Pondéré du Capital</t>
  </si>
  <si>
    <t>ANC</t>
  </si>
  <si>
    <t>Acronyme</t>
  </si>
  <si>
    <t>Signification</t>
  </si>
  <si>
    <t>Explication</t>
  </si>
  <si>
    <t>En anglais</t>
  </si>
  <si>
    <t>Glossaire</t>
  </si>
  <si>
    <t>CAPM</t>
  </si>
  <si>
    <t>WACC</t>
  </si>
  <si>
    <t>Damodaran Valuation Tools</t>
  </si>
  <si>
    <t>http://people.stern.nyu.edu/adamodar/New_Home_Page/valuationtools.html#valtools</t>
  </si>
  <si>
    <t>Risk free rate</t>
  </si>
  <si>
    <t>http://people.stern.nyu.edu/adamodar/podcasts/Webcasts/riskfree.mp4</t>
  </si>
  <si>
    <t>http://www.tradingeconomics.com/bonds</t>
  </si>
  <si>
    <t>http://www.tradingeconomics.com/france/indicators</t>
  </si>
  <si>
    <t>Federal Reserve Economic Data</t>
  </si>
  <si>
    <t>https://fred.stlouisfed.org/</t>
  </si>
  <si>
    <t>https://fred.stlouisfed.org/series/GS10</t>
  </si>
  <si>
    <t>Home &gt; Categories &gt; Money, Banking, &amp; Finance &gt; Interest Rates &gt; Treasury Constant Maturity</t>
  </si>
  <si>
    <t>Capacité Bénéficiaire</t>
  </si>
  <si>
    <t>Valeur Terminale</t>
  </si>
  <si>
    <t>VT</t>
  </si>
  <si>
    <t>ANCC ou ANR</t>
  </si>
  <si>
    <t>Actif Net Comptable Corrigé ou Actif Net Réévalué</t>
  </si>
  <si>
    <t>Kcp</t>
  </si>
  <si>
    <t>Kd</t>
  </si>
  <si>
    <t>Coût des fonds propres</t>
  </si>
  <si>
    <t>Coût de la dette financière nette</t>
  </si>
  <si>
    <t>Vcp</t>
  </si>
  <si>
    <t>Valeur de marché des capitaux propres</t>
  </si>
  <si>
    <t>Dette Financière Nette en valeur de marché</t>
  </si>
  <si>
    <t>Rf</t>
  </si>
  <si>
    <t>Taux d'intérêt sans risque</t>
  </si>
  <si>
    <t>Rm</t>
  </si>
  <si>
    <t>Taux de rentabilité du marché</t>
  </si>
  <si>
    <t>Rm - Rf</t>
  </si>
  <si>
    <t>Prime de risque du marché</t>
  </si>
  <si>
    <t>βne</t>
  </si>
  <si>
    <t>Béta désendettée du secteur</t>
  </si>
  <si>
    <t>β</t>
  </si>
  <si>
    <t>Prime du marché</t>
  </si>
  <si>
    <t>Taux sans risque</t>
  </si>
  <si>
    <t>Coût des fond propres</t>
  </si>
  <si>
    <t>Taux d'IS</t>
  </si>
  <si>
    <t>Coût de la dette</t>
  </si>
  <si>
    <t>Coût net de la dette</t>
  </si>
  <si>
    <t>Kd * (1-IS)</t>
  </si>
  <si>
    <t>Valeur des fonds propres</t>
  </si>
  <si>
    <t>Valeur de la dette</t>
  </si>
  <si>
    <t>Valeur de l'actif économique</t>
  </si>
  <si>
    <t>Vd</t>
  </si>
  <si>
    <t>Vd ou DFN</t>
  </si>
  <si>
    <t>Vae</t>
  </si>
  <si>
    <t>Béta endettée de l'entreprise</t>
  </si>
  <si>
    <t>Le tableau ci-dessous représente les prévisions de la société Nestor SA (en M d'euro)</t>
  </si>
  <si>
    <t>Années</t>
  </si>
  <si>
    <t>CA</t>
  </si>
  <si>
    <t>Consommations</t>
  </si>
  <si>
    <t>Frais de personnel</t>
  </si>
  <si>
    <t>Autres charges d'exploitation</t>
  </si>
  <si>
    <t>EBE</t>
  </si>
  <si>
    <t>Dotations aux amortissements</t>
  </si>
  <si>
    <t>Résultat d'exploitation</t>
  </si>
  <si>
    <t xml:space="preserve">La société anticipe des investissements annuels de 300 par an dans les 5 prochaines années. </t>
  </si>
  <si>
    <t xml:space="preserve">Le BFR devrait augmenter de 50 en années 1 et 2 et se stabiliser par la suite. </t>
  </si>
  <si>
    <t xml:space="preserve">Par ailleurs on dispose des éléments suivants : </t>
  </si>
  <si>
    <t>L'endettement net de la société aujourd'hui est de 2 250 M Euro</t>
  </si>
  <si>
    <t>Le coût des capitaux propres de la société peut être estimé à 10%, celui de la dette à 6% (avant impôt à 37%)</t>
  </si>
  <si>
    <t>Le financement est constutué de 2/3 de capitaux propres pour 1/3 de dette.</t>
  </si>
  <si>
    <t>On peut anticiper un flux en croissance à l'infini de 2% à partir de l'année 6</t>
  </si>
  <si>
    <t xml:space="preserve">Déterminer la valeur de Nestor SA par la méthode d'actualisation des flux de trésorerie. </t>
  </si>
  <si>
    <t>Flux d'investissement</t>
  </si>
  <si>
    <t>Δ BFR</t>
  </si>
  <si>
    <t>Taux de croissance à l'infini</t>
  </si>
  <si>
    <t>Flux normatif</t>
  </si>
  <si>
    <t>- IS</t>
  </si>
  <si>
    <t>- Flux d'investissement</t>
  </si>
  <si>
    <t>- Δ BFR</t>
  </si>
  <si>
    <t>Flux de trésorerie disponible</t>
  </si>
  <si>
    <t>Valeur terminale</t>
  </si>
  <si>
    <t>VAE</t>
  </si>
  <si>
    <t>VD</t>
  </si>
  <si>
    <t>VCP</t>
  </si>
  <si>
    <t>Concervatoire Nationale des Arts et Métiers</t>
  </si>
  <si>
    <t>Paris</t>
  </si>
  <si>
    <t>-</t>
  </si>
  <si>
    <t>EPT205 - Stratégie de recherche d'information</t>
  </si>
  <si>
    <t>www.mohamedelafrit.com/ept205</t>
  </si>
  <si>
    <t>Réalisé par :</t>
  </si>
  <si>
    <t>Mohamed Amine EL AFRIT</t>
  </si>
  <si>
    <t>Encadré par :</t>
  </si>
  <si>
    <t>Sommaire</t>
  </si>
  <si>
    <t>Evaluation d'entreprise : 
"Nom de l'entreprise"</t>
  </si>
  <si>
    <t>Mathieu CARLES</t>
  </si>
  <si>
    <t>David DUROUCHOUX</t>
  </si>
  <si>
    <t xml:space="preserve">Glossaire </t>
  </si>
  <si>
    <t>Bibliographie</t>
  </si>
  <si>
    <t>Données de l'entreprise</t>
  </si>
  <si>
    <t>Paramètres techniques</t>
  </si>
  <si>
    <t>Valorisation par la méthode DCF</t>
  </si>
  <si>
    <t>Valorisation par la méthode patrimoiiale</t>
  </si>
  <si>
    <t>:</t>
  </si>
  <si>
    <t>(</t>
  </si>
  <si>
    <t>)</t>
  </si>
  <si>
    <t xml:space="preserve">==&gt; </t>
  </si>
  <si>
    <t>Frais financier</t>
  </si>
  <si>
    <t>à partir du bilan N</t>
  </si>
  <si>
    <t>à partir du compte de résultat N</t>
  </si>
  <si>
    <t>g</t>
  </si>
  <si>
    <t>Légèrement inférieure au TCAM du secteur</t>
  </si>
  <si>
    <t>TCAM</t>
  </si>
  <si>
    <t>Taux de Croissance Annuel Moyen</t>
  </si>
  <si>
    <t>+ Goodwill</t>
  </si>
  <si>
    <t>- Valeur de la dette</t>
  </si>
  <si>
    <t>= Valeur des capitaux propres</t>
  </si>
  <si>
    <t xml:space="preserve">Ce modèle est en cours de préparation… </t>
  </si>
  <si>
    <t xml:space="preserve">Cf. </t>
  </si>
  <si>
    <t>www.mohamedelafrit.com</t>
  </si>
  <si>
    <t>Valorisation par la méthode des multiples</t>
  </si>
  <si>
    <t>Valeur de l'entreprise</t>
  </si>
  <si>
    <t>Valeur des capitaux prpres</t>
  </si>
  <si>
    <t>= Valeur de l'entreprise</t>
  </si>
  <si>
    <t>Codes couleur</t>
  </si>
  <si>
    <t>Valeur saisie</t>
  </si>
  <si>
    <t>Valeur calculée</t>
  </si>
  <si>
    <t>Hypothèse</t>
  </si>
  <si>
    <t>Structure financière</t>
  </si>
  <si>
    <t>Méthode DCF</t>
  </si>
  <si>
    <t>DCF</t>
  </si>
  <si>
    <t>Discounted Cash Flow</t>
  </si>
  <si>
    <t>DCFF</t>
  </si>
  <si>
    <t>DCFE</t>
  </si>
  <si>
    <t>Discounted Cash Flow for the Firm</t>
  </si>
  <si>
    <t>Discounted Cash Flow to the Equity</t>
  </si>
  <si>
    <t>1- Estimation des cash flow</t>
  </si>
  <si>
    <t>Taux de capitaux propres</t>
  </si>
  <si>
    <t>Taux de dette</t>
  </si>
  <si>
    <t>tCP</t>
  </si>
  <si>
    <t>tD</t>
  </si>
  <si>
    <t>TauxIS</t>
  </si>
  <si>
    <t xml:space="preserve">Valeur actuelle des flux de trésorerie </t>
  </si>
  <si>
    <t>Valeur actuelle de la valeur terminale</t>
  </si>
  <si>
    <t>La valeur terminale…</t>
  </si>
  <si>
    <t>Les flux normatifs …</t>
  </si>
  <si>
    <t>Pour le béta endettée, la dette est proportionnelle à la market value de l’equity (Miles –Ezzel, 1980)</t>
  </si>
  <si>
    <t>Béta endettée des capitaux propres de l'entreprise (ou béta "levragée"</t>
  </si>
  <si>
    <t>Béta désendettée des capitaux propres du secteur (ou béta "délevragée")</t>
  </si>
  <si>
    <t>βu</t>
  </si>
  <si>
    <t>βl</t>
  </si>
  <si>
    <t>Valeur de l'entreprise avec la méthode DCF</t>
  </si>
  <si>
    <t xml:space="preserve">Hypothèses : </t>
  </si>
  <si>
    <t>Résumé exécutif</t>
  </si>
  <si>
    <t>Valeur de l'entreprise avec la méthode patrimoniale</t>
  </si>
  <si>
    <r>
      <t xml:space="preserve">Méthode patrimoniale </t>
    </r>
    <r>
      <rPr>
        <b/>
        <sz val="11"/>
        <color rgb="FFFF0000"/>
        <rFont val="Calibri"/>
        <family val="2"/>
        <scheme val="minor"/>
      </rPr>
      <t>(modèle en cours de préparation)</t>
    </r>
  </si>
  <si>
    <r>
      <t xml:space="preserve">Méthode des multiples </t>
    </r>
    <r>
      <rPr>
        <b/>
        <sz val="10"/>
        <color rgb="FFFF0000"/>
        <rFont val="Calibri"/>
        <family val="2"/>
        <scheme val="minor"/>
      </rPr>
      <t>(modèle en cours de préparation)</t>
    </r>
  </si>
  <si>
    <t>Entreprise Nestor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</si>
</sst>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%"/>
    <numFmt numFmtId="165" formatCode="0.0"/>
    <numFmt numFmtId="166" formatCode="m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2" xfId="0" quotePrefix="1" applyBorder="1" applyAlignment="1">
      <alignment vertical="center"/>
    </xf>
    <xf numFmtId="0" fontId="0" fillId="0" borderId="8" xfId="0" applyBorder="1" applyAlignment="1">
      <alignment vertical="center"/>
    </xf>
    <xf numFmtId="0" fontId="2" fillId="3" borderId="7" xfId="0" quotePrefix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43" fontId="0" fillId="0" borderId="15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43" fontId="0" fillId="0" borderId="9" xfId="1" applyFont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2" applyAlignment="1" applyProtection="1">
      <alignment vertic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0" xfId="4" applyFont="1">
      <alignment vertical="top"/>
    </xf>
    <xf numFmtId="0" fontId="7" fillId="0" borderId="0" xfId="5">
      <alignment vertical="top"/>
    </xf>
    <xf numFmtId="0" fontId="7" fillId="0" borderId="5" xfId="5" applyBorder="1" applyAlignment="1">
      <alignment horizontal="center" vertical="top"/>
    </xf>
    <xf numFmtId="0" fontId="7" fillId="0" borderId="0" xfId="5" applyFont="1" applyAlignment="1">
      <alignment vertical="top" wrapText="1"/>
    </xf>
    <xf numFmtId="9" fontId="7" fillId="0" borderId="0" xfId="5" applyNumberFormat="1">
      <alignment vertical="top"/>
    </xf>
    <xf numFmtId="0" fontId="8" fillId="0" borderId="0" xfId="5" applyFont="1">
      <alignment vertical="top"/>
    </xf>
    <xf numFmtId="0" fontId="7" fillId="0" borderId="0" xfId="5" quotePrefix="1">
      <alignment vertical="top"/>
    </xf>
    <xf numFmtId="0" fontId="7" fillId="0" borderId="0" xfId="5" quotePrefix="1" applyFont="1" applyAlignment="1">
      <alignment vertical="top" wrapText="1"/>
    </xf>
    <xf numFmtId="0" fontId="0" fillId="4" borderId="13" xfId="0" applyFill="1" applyBorder="1"/>
    <xf numFmtId="0" fontId="0" fillId="4" borderId="13" xfId="0" applyFill="1" applyBorder="1" applyAlignment="1">
      <alignment horizontal="right"/>
    </xf>
    <xf numFmtId="0" fontId="0" fillId="4" borderId="13" xfId="0" quotePrefix="1" applyFill="1" applyBorder="1" applyAlignment="1">
      <alignment horizontal="center"/>
    </xf>
    <xf numFmtId="166" fontId="0" fillId="4" borderId="13" xfId="0" applyNumberFormat="1" applyFill="1" applyBorder="1" applyAlignment="1">
      <alignment horizontal="left"/>
    </xf>
    <xf numFmtId="166" fontId="0" fillId="4" borderId="14" xfId="0" applyNumberFormat="1" applyFill="1" applyBorder="1" applyAlignment="1">
      <alignment horizontal="left"/>
    </xf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4" fillId="4" borderId="2" xfId="2" applyFill="1" applyBorder="1" applyAlignment="1" applyProtection="1"/>
    <xf numFmtId="0" fontId="4" fillId="4" borderId="0" xfId="2" applyFill="1" applyBorder="1" applyAlignment="1" applyProtection="1">
      <alignment horizontal="center"/>
    </xf>
    <xf numFmtId="0" fontId="9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left"/>
    </xf>
    <xf numFmtId="0" fontId="4" fillId="4" borderId="4" xfId="2" applyFill="1" applyBorder="1" applyAlignment="1" applyProtection="1">
      <alignment horizontal="center"/>
    </xf>
    <xf numFmtId="0" fontId="4" fillId="4" borderId="5" xfId="2" applyFill="1" applyBorder="1" applyAlignment="1" applyProtection="1">
      <alignment horizontal="center"/>
    </xf>
    <xf numFmtId="0" fontId="0" fillId="4" borderId="5" xfId="0" applyFill="1" applyBorder="1"/>
    <xf numFmtId="0" fontId="9" fillId="4" borderId="5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left"/>
    </xf>
    <xf numFmtId="0" fontId="0" fillId="4" borderId="6" xfId="0" applyFill="1" applyBorder="1"/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4" fillId="0" borderId="0" xfId="2" applyBorder="1" applyAlignment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4" borderId="0" xfId="2" applyFill="1" applyBorder="1" applyAlignment="1" applyProtection="1">
      <alignment horizontal="center"/>
    </xf>
    <xf numFmtId="0" fontId="4" fillId="0" borderId="0" xfId="2" applyBorder="1" applyAlignment="1" applyProtection="1">
      <alignment horizontal="left"/>
    </xf>
    <xf numFmtId="0" fontId="0" fillId="0" borderId="0" xfId="0" applyAlignment="1">
      <alignment horizontal="left" vertical="center"/>
    </xf>
    <xf numFmtId="43" fontId="0" fillId="0" borderId="0" xfId="1" quotePrefix="1" applyFont="1"/>
    <xf numFmtId="164" fontId="0" fillId="0" borderId="0" xfId="3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0" fontId="4" fillId="0" borderId="0" xfId="2" applyBorder="1" applyAlignment="1" applyProtection="1">
      <alignment horizontal="left"/>
    </xf>
    <xf numFmtId="0" fontId="0" fillId="0" borderId="7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2" applyAlignment="1" applyProtection="1"/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43" fontId="2" fillId="5" borderId="0" xfId="0" applyNumberFormat="1" applyFont="1" applyFill="1" applyBorder="1" applyAlignment="1">
      <alignment vertical="center"/>
    </xf>
    <xf numFmtId="43" fontId="0" fillId="0" borderId="11" xfId="1" applyFon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43" fontId="0" fillId="6" borderId="0" xfId="1" applyFont="1" applyFill="1" applyAlignment="1">
      <alignment horizontal="center"/>
    </xf>
    <xf numFmtId="164" fontId="0" fillId="6" borderId="0" xfId="3" applyNumberFormat="1" applyFont="1" applyFill="1" applyAlignment="1">
      <alignment horizontal="center"/>
    </xf>
    <xf numFmtId="0" fontId="0" fillId="6" borderId="2" xfId="0" applyFill="1" applyBorder="1"/>
    <xf numFmtId="0" fontId="0" fillId="6" borderId="0" xfId="0" applyFill="1" applyBorder="1"/>
    <xf numFmtId="0" fontId="0" fillId="6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2" fillId="0" borderId="7" xfId="0" applyFont="1" applyBorder="1"/>
    <xf numFmtId="0" fontId="0" fillId="0" borderId="10" xfId="0" applyBorder="1"/>
    <xf numFmtId="0" fontId="0" fillId="0" borderId="11" xfId="0" applyBorder="1"/>
    <xf numFmtId="164" fontId="0" fillId="8" borderId="0" xfId="3" applyNumberFormat="1" applyFont="1" applyFill="1" applyAlignment="1">
      <alignment horizontal="center"/>
    </xf>
    <xf numFmtId="9" fontId="0" fillId="6" borderId="0" xfId="3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0" xfId="5" applyAlignment="1">
      <alignment horizontal="center" vertical="top"/>
    </xf>
    <xf numFmtId="10" fontId="7" fillId="0" borderId="0" xfId="5" applyNumberFormat="1" applyAlignment="1">
      <alignment horizontal="center" vertical="top"/>
    </xf>
    <xf numFmtId="165" fontId="7" fillId="0" borderId="0" xfId="5" applyNumberFormat="1" applyAlignment="1">
      <alignment horizontal="center" vertical="top"/>
    </xf>
    <xf numFmtId="1" fontId="7" fillId="0" borderId="0" xfId="5" applyNumberFormat="1" applyAlignment="1">
      <alignment horizontal="center" vertical="top"/>
    </xf>
    <xf numFmtId="1" fontId="8" fillId="0" borderId="0" xfId="5" applyNumberFormat="1" applyFont="1" applyAlignment="1">
      <alignment horizontal="center" vertical="top"/>
    </xf>
    <xf numFmtId="1" fontId="7" fillId="7" borderId="0" xfId="5" applyNumberFormat="1" applyFill="1" applyAlignment="1">
      <alignment horizontal="center" vertical="top"/>
    </xf>
    <xf numFmtId="1" fontId="7" fillId="0" borderId="0" xfId="5" applyNumberFormat="1" applyAlignment="1">
      <alignment horizontal="left" vertical="top"/>
    </xf>
    <xf numFmtId="0" fontId="0" fillId="0" borderId="0" xfId="0" applyBorder="1" applyAlignment="1">
      <alignment horizontal="left" indent="2"/>
    </xf>
    <xf numFmtId="1" fontId="0" fillId="0" borderId="0" xfId="0" applyNumberFormat="1" applyBorder="1" applyAlignment="1">
      <alignment horizontal="left" indent="2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3" fontId="2" fillId="5" borderId="0" xfId="1" applyFont="1" applyFill="1" applyBorder="1" applyAlignment="1">
      <alignment vertical="center"/>
    </xf>
    <xf numFmtId="0" fontId="2" fillId="0" borderId="0" xfId="0" applyFont="1" applyBorder="1"/>
    <xf numFmtId="0" fontId="7" fillId="5" borderId="17" xfId="5" applyFill="1" applyBorder="1">
      <alignment vertical="top"/>
    </xf>
    <xf numFmtId="0" fontId="7" fillId="5" borderId="18" xfId="5" applyFill="1" applyBorder="1">
      <alignment vertical="top"/>
    </xf>
    <xf numFmtId="0" fontId="7" fillId="5" borderId="0" xfId="5" applyFill="1" applyBorder="1">
      <alignment vertical="top"/>
    </xf>
    <xf numFmtId="0" fontId="7" fillId="5" borderId="20" xfId="5" applyFill="1" applyBorder="1">
      <alignment vertical="top"/>
    </xf>
    <xf numFmtId="0" fontId="7" fillId="5" borderId="22" xfId="5" applyFill="1" applyBorder="1">
      <alignment vertical="top"/>
    </xf>
    <xf numFmtId="0" fontId="7" fillId="5" borderId="23" xfId="5" applyFill="1" applyBorder="1">
      <alignment vertical="top"/>
    </xf>
    <xf numFmtId="0" fontId="0" fillId="5" borderId="17" xfId="0" applyFill="1" applyBorder="1"/>
    <xf numFmtId="0" fontId="0" fillId="5" borderId="18" xfId="0" applyFill="1" applyBorder="1"/>
    <xf numFmtId="0" fontId="0" fillId="5" borderId="0" xfId="0" applyFill="1" applyBorder="1"/>
    <xf numFmtId="0" fontId="0" fillId="5" borderId="20" xfId="0" applyFill="1" applyBorder="1"/>
    <xf numFmtId="0" fontId="0" fillId="5" borderId="22" xfId="0" applyFill="1" applyBorder="1"/>
    <xf numFmtId="0" fontId="0" fillId="5" borderId="23" xfId="0" applyFill="1" applyBorder="1"/>
  </cellXfs>
  <cellStyles count="6">
    <cellStyle name="Lien hypertexte" xfId="2" builtinId="8"/>
    <cellStyle name="Milliers" xfId="1" builtinId="3"/>
    <cellStyle name="Normal" xfId="0" builtinId="0"/>
    <cellStyle name="Normal 2" xfId="5"/>
    <cellStyle name="Pourcentage" xfId="3" builtinId="5"/>
    <cellStyle name="Titr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Portefeuille B,S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'Chapitre 35'!#REF!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'Chapitre 35'!#REF!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'Chapitre 35'!#REF!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A2-49A3-8CA1-762989267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329688"/>
        <c:axId val="2124334904"/>
      </c:scatterChart>
      <c:valAx>
        <c:axId val="212432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4334904"/>
        <c:crosses val="autoZero"/>
        <c:crossBetween val="midCat"/>
      </c:valAx>
      <c:valAx>
        <c:axId val="2124334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4329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'Chapitre 35'!#REF!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'Chapitre 35'!#REF!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'Chapitre 35'!#REF!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49-49B5-A5B8-67580A9B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363960"/>
        <c:axId val="2124369176"/>
      </c:scatterChart>
      <c:valAx>
        <c:axId val="212436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4369176"/>
        <c:crosses val="autoZero"/>
        <c:crossBetween val="midCat"/>
      </c:valAx>
      <c:valAx>
        <c:axId val="212436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43639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fr-FR" sz="800" b="1" i="0" u="none" strike="noStrike" baseline="0">
              <a:solidFill>
                <a:srgbClr val="0000D4"/>
              </a:solidFill>
              <a:latin typeface="Verdana"/>
              <a:ea typeface="Verdana"/>
              <a:cs typeface="Verdana"/>
            </a:rPr>
            <a:t>Ambiguité sur la date du versement du 2eme paiement. Si au bout de 2 ans, alors résultat légèrement différent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fr-FR" sz="800" b="1" i="0" u="none" strike="noStrike" baseline="0">
              <a:solidFill>
                <a:srgbClr val="0000D4"/>
              </a:solidFill>
              <a:latin typeface="Verdana"/>
              <a:ea typeface="Verdana"/>
              <a:cs typeface="Verdana"/>
            </a:rPr>
            <a:t>Le résultat du corrigé mentionne 2 sommes qui ne semblent pas correspondre à la question (somme + coef)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fr-FR" sz="800" b="1" i="0" u="none" strike="noStrike" baseline="0">
              <a:solidFill>
                <a:srgbClr val="0000D4"/>
              </a:solidFill>
              <a:latin typeface="Verdana"/>
              <a:ea typeface="Verdana"/>
              <a:cs typeface="Verdana"/>
            </a:rPr>
            <a:t>Page 407: Cov(rb,rs)=…pbs*ecartype(rb)*ecartyp(rs)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hamedelafrit.com/ept20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hamedelafrit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people.stern.nyu.edu/adamodar/podcasts/Webcasts/riskfree.mp4" TargetMode="External"/><Relationship Id="rId2" Type="http://schemas.openxmlformats.org/officeDocument/2006/relationships/hyperlink" Target="http://www.tradingeconomics.com/bonds" TargetMode="External"/><Relationship Id="rId1" Type="http://schemas.openxmlformats.org/officeDocument/2006/relationships/hyperlink" Target="http://people.stern.nyu.edu/adamodar/New_Home_Page/valuationtools.html" TargetMode="External"/><Relationship Id="rId6" Type="http://schemas.openxmlformats.org/officeDocument/2006/relationships/hyperlink" Target="https://fred.stlouisfed.org/series/GS10" TargetMode="External"/><Relationship Id="rId5" Type="http://schemas.openxmlformats.org/officeDocument/2006/relationships/hyperlink" Target="https://fred.stlouisfed.org/" TargetMode="External"/><Relationship Id="rId4" Type="http://schemas.openxmlformats.org/officeDocument/2006/relationships/hyperlink" Target="http://www.tradingeconomics.com/france/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S29"/>
  <sheetViews>
    <sheetView showGridLines="0" tabSelected="1" zoomScaleNormal="100" workbookViewId="0"/>
  </sheetViews>
  <sheetFormatPr baseColWidth="10" defaultColWidth="4.140625" defaultRowHeight="15" x14ac:dyDescent="0.25"/>
  <cols>
    <col min="1" max="1" width="2.7109375" customWidth="1"/>
    <col min="2" max="2" width="3.85546875" customWidth="1"/>
    <col min="3" max="19" width="4.7109375" customWidth="1"/>
  </cols>
  <sheetData>
    <row r="1" spans="2:19" ht="11.25" customHeight="1" x14ac:dyDescent="0.25"/>
    <row r="2" spans="2:19" x14ac:dyDescent="0.25">
      <c r="B2" s="101" t="s">
        <v>137</v>
      </c>
      <c r="C2" s="102"/>
      <c r="D2" s="102"/>
      <c r="E2" s="102"/>
      <c r="F2" s="102"/>
      <c r="G2" s="102"/>
      <c r="H2" s="102"/>
      <c r="I2" s="102"/>
      <c r="J2" s="102"/>
      <c r="K2" s="54"/>
      <c r="L2" s="54"/>
      <c r="M2" s="54"/>
      <c r="N2" s="54"/>
      <c r="O2" s="55" t="s">
        <v>138</v>
      </c>
      <c r="P2" s="55"/>
      <c r="Q2" s="56" t="s">
        <v>139</v>
      </c>
      <c r="R2" s="57">
        <v>42553</v>
      </c>
      <c r="S2" s="58"/>
    </row>
    <row r="3" spans="2:19" x14ac:dyDescent="0.25">
      <c r="B3" s="104" t="s">
        <v>140</v>
      </c>
      <c r="C3" s="103"/>
      <c r="D3" s="103"/>
      <c r="E3" s="103"/>
      <c r="F3" s="103"/>
      <c r="G3" s="103"/>
      <c r="H3" s="103"/>
      <c r="I3" s="103"/>
      <c r="J3" s="103"/>
      <c r="K3" s="60"/>
      <c r="L3" s="60"/>
      <c r="M3" s="60"/>
      <c r="N3" s="60"/>
      <c r="O3" s="60"/>
      <c r="P3" s="60"/>
      <c r="Q3" s="60"/>
      <c r="R3" s="60"/>
      <c r="S3" s="61"/>
    </row>
    <row r="4" spans="2:19" ht="6.6" customHeight="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</row>
    <row r="5" spans="2:19" ht="42.75" customHeight="1" x14ac:dyDescent="0.25">
      <c r="B5" s="59"/>
      <c r="C5" s="62" t="s">
        <v>146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1"/>
    </row>
    <row r="6" spans="2:19" ht="5.45" customHeight="1" x14ac:dyDescent="0.25">
      <c r="B6" s="59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1"/>
    </row>
    <row r="7" spans="2:19" ht="12.75" customHeight="1" x14ac:dyDescent="0.25">
      <c r="B7" s="66"/>
      <c r="C7" s="67" t="s">
        <v>141</v>
      </c>
      <c r="D7" s="67"/>
      <c r="E7" s="67"/>
      <c r="F7" s="67"/>
      <c r="G7" s="67"/>
      <c r="H7" s="67"/>
      <c r="I7" s="67"/>
      <c r="J7" s="60"/>
      <c r="K7" s="60"/>
      <c r="L7" s="60"/>
      <c r="M7" s="68" t="s">
        <v>142</v>
      </c>
      <c r="N7" s="69" t="s">
        <v>143</v>
      </c>
      <c r="O7" s="60"/>
      <c r="P7" s="60"/>
      <c r="Q7" s="60"/>
      <c r="R7" s="60"/>
      <c r="S7" s="61"/>
    </row>
    <row r="8" spans="2:19" ht="12.75" customHeight="1" x14ac:dyDescent="0.25">
      <c r="B8" s="66"/>
      <c r="C8" s="86"/>
      <c r="D8" s="86"/>
      <c r="E8" s="86"/>
      <c r="F8" s="86"/>
      <c r="G8" s="86"/>
      <c r="H8" s="86"/>
      <c r="I8" s="60"/>
      <c r="J8" s="60"/>
      <c r="K8" s="60"/>
      <c r="L8" s="60"/>
      <c r="M8" s="68" t="s">
        <v>144</v>
      </c>
      <c r="N8" s="69" t="s">
        <v>148</v>
      </c>
      <c r="O8" s="60"/>
      <c r="P8" s="60"/>
      <c r="Q8" s="60"/>
      <c r="R8" s="60"/>
      <c r="S8" s="61"/>
    </row>
    <row r="9" spans="2:19" ht="12.75" customHeight="1" x14ac:dyDescent="0.25">
      <c r="B9" s="70"/>
      <c r="C9" s="71"/>
      <c r="D9" s="71"/>
      <c r="E9" s="71"/>
      <c r="F9" s="71"/>
      <c r="G9" s="71"/>
      <c r="H9" s="71"/>
      <c r="I9" s="72"/>
      <c r="J9" s="72"/>
      <c r="K9" s="72"/>
      <c r="L9" s="72"/>
      <c r="M9" s="73"/>
      <c r="N9" s="74" t="s">
        <v>147</v>
      </c>
      <c r="O9" s="72"/>
      <c r="P9" s="72"/>
      <c r="Q9" s="72"/>
      <c r="R9" s="72"/>
      <c r="S9" s="75"/>
    </row>
    <row r="10" spans="2:19" ht="7.15" customHeight="1" x14ac:dyDescent="0.25"/>
    <row r="11" spans="2:19" ht="18.75" x14ac:dyDescent="0.3">
      <c r="B11" s="76" t="s">
        <v>145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</row>
    <row r="12" spans="2:19" ht="9" customHeight="1" x14ac:dyDescent="0.25"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1"/>
    </row>
    <row r="13" spans="2:19" x14ac:dyDescent="0.25">
      <c r="B13" s="79"/>
      <c r="C13" s="87" t="s">
        <v>151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0"/>
      <c r="Q13" s="80"/>
      <c r="R13" s="80"/>
      <c r="S13" s="81"/>
    </row>
    <row r="14" spans="2:19" x14ac:dyDescent="0.25">
      <c r="B14" s="79"/>
      <c r="C14" s="87" t="s">
        <v>152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0"/>
      <c r="Q14" s="80"/>
      <c r="R14" s="80"/>
      <c r="S14" s="81"/>
    </row>
    <row r="15" spans="2:19" x14ac:dyDescent="0.25">
      <c r="B15" s="79"/>
      <c r="C15" s="87" t="s">
        <v>205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0"/>
      <c r="Q15" s="80"/>
      <c r="R15" s="80"/>
      <c r="S15" s="81"/>
    </row>
    <row r="16" spans="2:19" x14ac:dyDescent="0.25">
      <c r="B16" s="79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80"/>
      <c r="Q16" s="80"/>
      <c r="R16" s="80"/>
      <c r="S16" s="81"/>
    </row>
    <row r="17" spans="2:19" x14ac:dyDescent="0.25">
      <c r="B17" s="79"/>
      <c r="C17" s="87" t="s">
        <v>153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0"/>
      <c r="Q17" s="80"/>
      <c r="R17" s="80"/>
      <c r="S17" s="81"/>
    </row>
    <row r="18" spans="2:19" x14ac:dyDescent="0.25">
      <c r="B18" s="79"/>
      <c r="C18" s="87" t="s">
        <v>154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0"/>
      <c r="Q18" s="80"/>
      <c r="R18" s="80"/>
      <c r="S18" s="81"/>
    </row>
    <row r="19" spans="2:19" x14ac:dyDescent="0.25">
      <c r="B19" s="79"/>
      <c r="C19" s="87" t="s">
        <v>172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0"/>
      <c r="Q19" s="80"/>
      <c r="R19" s="80"/>
      <c r="S19" s="81"/>
    </row>
    <row r="20" spans="2:19" x14ac:dyDescent="0.25">
      <c r="B20" s="79"/>
      <c r="C20" s="82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</row>
    <row r="21" spans="2:19" x14ac:dyDescent="0.25">
      <c r="B21" s="79"/>
      <c r="C21" s="87" t="s">
        <v>150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0"/>
      <c r="Q21" s="80"/>
      <c r="R21" s="80"/>
      <c r="S21" s="81"/>
    </row>
    <row r="22" spans="2:19" x14ac:dyDescent="0.25">
      <c r="B22" s="79"/>
      <c r="C22" s="87" t="s">
        <v>149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0"/>
      <c r="Q22" s="80"/>
      <c r="R22" s="80"/>
      <c r="S22" s="81"/>
    </row>
    <row r="23" spans="2:19" ht="9" customHeight="1" x14ac:dyDescent="0.25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</row>
    <row r="26" spans="2:19" x14ac:dyDescent="0.25">
      <c r="C26" s="130" t="s">
        <v>176</v>
      </c>
      <c r="D26" s="131"/>
      <c r="E26" s="132"/>
    </row>
    <row r="27" spans="2:19" x14ac:dyDescent="0.25">
      <c r="C27" s="124" t="s">
        <v>177</v>
      </c>
      <c r="D27" s="125"/>
      <c r="E27" s="126"/>
    </row>
    <row r="28" spans="2:19" x14ac:dyDescent="0.25">
      <c r="C28" s="79" t="s">
        <v>178</v>
      </c>
      <c r="D28" s="80"/>
      <c r="E28" s="81"/>
    </row>
    <row r="29" spans="2:19" x14ac:dyDescent="0.25">
      <c r="C29" s="127" t="s">
        <v>179</v>
      </c>
      <c r="D29" s="128"/>
      <c r="E29" s="129"/>
    </row>
  </sheetData>
  <mergeCells count="16">
    <mergeCell ref="C13:O13"/>
    <mergeCell ref="C19:O19"/>
    <mergeCell ref="C15:O15"/>
    <mergeCell ref="B2:J2"/>
    <mergeCell ref="B3:J3"/>
    <mergeCell ref="C21:O21"/>
    <mergeCell ref="C22:O22"/>
    <mergeCell ref="C18:O18"/>
    <mergeCell ref="C17:O17"/>
    <mergeCell ref="C14:O14"/>
    <mergeCell ref="O2:P2"/>
    <mergeCell ref="R2:S2"/>
    <mergeCell ref="C5:R5"/>
    <mergeCell ref="C7:I7"/>
    <mergeCell ref="B9:H9"/>
    <mergeCell ref="B11:S11"/>
  </mergeCells>
  <hyperlinks>
    <hyperlink ref="C22" location="Glossaire!A1" display="Glossaire "/>
    <hyperlink ref="C21" location="'Veille strategique'!A1" display="Bibliographie et outils de veille strategique"/>
    <hyperlink ref="C14:O14" location="Paramètres!A1" display="Paramètres techniques"/>
    <hyperlink ref="C17:O17" location="'Méthode DCF'!A1" display="Valorisation par la méthode DCF"/>
    <hyperlink ref="C21:O21" location="Bibliographie!A1" display="Bibliographie et sources d'information"/>
    <hyperlink ref="C18:O18" location="'Méthode Patrimoniale'!A1" display="Valorisation par la méthode patrimoiiale"/>
    <hyperlink ref="C13:O13" location="Data!A1" display="Données de l'entreprise"/>
    <hyperlink ref="C19:O19" location="'Méthode des multiples'!A1" display="Valorisation par la méthode des multiples"/>
    <hyperlink ref="C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25"/>
  <sheetViews>
    <sheetView showGridLines="0" zoomScale="90" zoomScaleNormal="90" workbookViewId="0">
      <selection activeCell="B4" sqref="B4"/>
    </sheetView>
  </sheetViews>
  <sheetFormatPr baseColWidth="10" defaultRowHeight="15" x14ac:dyDescent="0.25"/>
  <cols>
    <col min="2" max="2" width="32.140625" customWidth="1"/>
  </cols>
  <sheetData>
    <row r="1" spans="1:8" x14ac:dyDescent="0.25">
      <c r="A1" s="38" t="s">
        <v>145</v>
      </c>
    </row>
    <row r="3" spans="1:8" s="47" customFormat="1" ht="14.25" x14ac:dyDescent="0.25">
      <c r="B3" s="46" t="s">
        <v>209</v>
      </c>
    </row>
    <row r="4" spans="1:8" s="47" customFormat="1" ht="12.75" x14ac:dyDescent="0.25"/>
    <row r="5" spans="1:8" s="47" customFormat="1" ht="12.75" x14ac:dyDescent="0.25"/>
    <row r="6" spans="1:8" s="47" customFormat="1" ht="12.75" x14ac:dyDescent="0.25">
      <c r="B6" s="47" t="s">
        <v>108</v>
      </c>
    </row>
    <row r="7" spans="1:8" s="47" customFormat="1" ht="12.75" x14ac:dyDescent="0.25"/>
    <row r="8" spans="1:8" s="47" customFormat="1" ht="12.75" x14ac:dyDescent="0.25">
      <c r="B8" s="47" t="s">
        <v>109</v>
      </c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/>
    </row>
    <row r="9" spans="1:8" s="47" customFormat="1" ht="12.75" x14ac:dyDescent="0.25">
      <c r="B9" s="47" t="s">
        <v>110</v>
      </c>
      <c r="C9" s="47">
        <v>3960</v>
      </c>
      <c r="D9" s="47">
        <v>4080</v>
      </c>
      <c r="E9" s="47">
        <v>4200</v>
      </c>
      <c r="F9" s="47">
        <v>4326</v>
      </c>
      <c r="G9" s="47">
        <v>4458</v>
      </c>
    </row>
    <row r="10" spans="1:8" s="47" customFormat="1" ht="12.75" x14ac:dyDescent="0.25">
      <c r="B10" s="47" t="s">
        <v>111</v>
      </c>
      <c r="C10" s="47">
        <v>1782</v>
      </c>
      <c r="D10" s="47">
        <v>1794</v>
      </c>
      <c r="E10" s="47">
        <v>1806</v>
      </c>
      <c r="F10" s="47">
        <v>1860</v>
      </c>
      <c r="G10" s="47">
        <v>1917</v>
      </c>
    </row>
    <row r="11" spans="1:8" s="47" customFormat="1" ht="12.75" x14ac:dyDescent="0.25">
      <c r="B11" s="47" t="s">
        <v>112</v>
      </c>
      <c r="C11" s="47">
        <v>870</v>
      </c>
      <c r="D11" s="47">
        <v>897</v>
      </c>
      <c r="E11" s="47">
        <v>924</v>
      </c>
      <c r="F11" s="47">
        <v>996</v>
      </c>
      <c r="G11" s="47">
        <v>1026</v>
      </c>
    </row>
    <row r="12" spans="1:8" s="47" customFormat="1" ht="12.75" x14ac:dyDescent="0.25">
      <c r="B12" s="47" t="s">
        <v>113</v>
      </c>
      <c r="C12" s="47">
        <v>396</v>
      </c>
      <c r="D12" s="47">
        <v>408</v>
      </c>
      <c r="E12" s="47">
        <v>420</v>
      </c>
      <c r="F12" s="47">
        <v>432</v>
      </c>
      <c r="G12" s="47">
        <v>447</v>
      </c>
    </row>
    <row r="13" spans="1:8" s="47" customFormat="1" ht="12.75" x14ac:dyDescent="0.25">
      <c r="B13" s="47" t="s">
        <v>114</v>
      </c>
      <c r="C13" s="47">
        <v>912</v>
      </c>
      <c r="D13" s="47">
        <v>981</v>
      </c>
      <c r="E13" s="47">
        <v>1050</v>
      </c>
      <c r="F13" s="47">
        <v>1038</v>
      </c>
      <c r="G13" s="47">
        <v>1068</v>
      </c>
    </row>
    <row r="14" spans="1:8" s="47" customFormat="1" ht="12.75" x14ac:dyDescent="0.25">
      <c r="B14" s="47" t="s">
        <v>115</v>
      </c>
      <c r="C14" s="47">
        <v>330</v>
      </c>
      <c r="D14" s="47">
        <v>315</v>
      </c>
      <c r="E14" s="47">
        <v>300</v>
      </c>
      <c r="F14" s="47">
        <v>300</v>
      </c>
      <c r="G14" s="47">
        <v>300</v>
      </c>
    </row>
    <row r="15" spans="1:8" s="47" customFormat="1" ht="12.75" x14ac:dyDescent="0.25">
      <c r="B15" s="47" t="s">
        <v>116</v>
      </c>
      <c r="C15" s="47">
        <f>C13-C14</f>
        <v>582</v>
      </c>
      <c r="D15" s="47">
        <f>D13-D14</f>
        <v>666</v>
      </c>
      <c r="E15" s="47">
        <f>E13-E14</f>
        <v>750</v>
      </c>
      <c r="F15" s="47">
        <f>F13-F14</f>
        <v>738</v>
      </c>
      <c r="G15" s="47">
        <f>G13-G14</f>
        <v>768</v>
      </c>
    </row>
    <row r="16" spans="1:8" s="47" customFormat="1" ht="12.75" x14ac:dyDescent="0.25"/>
    <row r="17" spans="2:3" s="47" customFormat="1" ht="12.75" x14ac:dyDescent="0.25">
      <c r="B17" s="47" t="s">
        <v>117</v>
      </c>
    </row>
    <row r="18" spans="2:3" s="47" customFormat="1" ht="12.75" x14ac:dyDescent="0.25">
      <c r="B18" s="47" t="s">
        <v>118</v>
      </c>
    </row>
    <row r="19" spans="2:3" s="47" customFormat="1" ht="12.75" x14ac:dyDescent="0.25">
      <c r="B19" s="47" t="s">
        <v>119</v>
      </c>
    </row>
    <row r="20" spans="2:3" s="47" customFormat="1" ht="12.75" x14ac:dyDescent="0.25">
      <c r="C20" s="47" t="s">
        <v>120</v>
      </c>
    </row>
    <row r="21" spans="2:3" s="47" customFormat="1" ht="12.75" x14ac:dyDescent="0.25">
      <c r="C21" s="47" t="s">
        <v>121</v>
      </c>
    </row>
    <row r="22" spans="2:3" s="47" customFormat="1" ht="12.75" x14ac:dyDescent="0.25">
      <c r="C22" s="47" t="s">
        <v>122</v>
      </c>
    </row>
    <row r="23" spans="2:3" s="47" customFormat="1" ht="12.75" x14ac:dyDescent="0.25">
      <c r="C23" s="47" t="s">
        <v>123</v>
      </c>
    </row>
    <row r="24" spans="2:3" s="47" customFormat="1" ht="12.75" x14ac:dyDescent="0.25"/>
    <row r="25" spans="2:3" s="47" customFormat="1" ht="12.75" x14ac:dyDescent="0.25">
      <c r="B25" s="47" t="s">
        <v>124</v>
      </c>
    </row>
  </sheetData>
  <hyperlinks>
    <hyperlink ref="A1" location="Sommaire!A1" display="Sommair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20"/>
  <sheetViews>
    <sheetView showGridLines="0" zoomScale="90" zoomScaleNormal="90" workbookViewId="0">
      <selection activeCell="G12" sqref="G12"/>
    </sheetView>
  </sheetViews>
  <sheetFormatPr baseColWidth="10" defaultRowHeight="15" x14ac:dyDescent="0.25"/>
  <cols>
    <col min="1" max="1" width="10" bestFit="1" customWidth="1"/>
    <col min="2" max="2" width="29.42578125" bestFit="1" customWidth="1"/>
    <col min="3" max="3" width="1.7109375" bestFit="1" customWidth="1"/>
    <col min="4" max="4" width="11" style="40" customWidth="1"/>
    <col min="5" max="5" width="1.7109375" style="40" bestFit="1" customWidth="1"/>
    <col min="6" max="6" width="5.85546875" bestFit="1" customWidth="1"/>
    <col min="7" max="7" width="12.85546875" style="1" customWidth="1"/>
  </cols>
  <sheetData>
    <row r="1" spans="1:8" x14ac:dyDescent="0.25">
      <c r="A1" s="38" t="s">
        <v>145</v>
      </c>
    </row>
    <row r="3" spans="1:8" x14ac:dyDescent="0.25">
      <c r="B3" t="s">
        <v>92</v>
      </c>
      <c r="C3" t="s">
        <v>156</v>
      </c>
      <c r="D3" s="88" t="s">
        <v>91</v>
      </c>
      <c r="E3" s="88" t="s">
        <v>157</v>
      </c>
      <c r="F3" s="89" t="s">
        <v>158</v>
      </c>
      <c r="G3" s="121">
        <v>1.2</v>
      </c>
    </row>
    <row r="4" spans="1:8" x14ac:dyDescent="0.25">
      <c r="B4" t="s">
        <v>101</v>
      </c>
      <c r="C4" t="s">
        <v>156</v>
      </c>
      <c r="D4" s="88" t="s">
        <v>82</v>
      </c>
      <c r="E4" s="88" t="s">
        <v>157</v>
      </c>
      <c r="F4" s="89" t="s">
        <v>158</v>
      </c>
      <c r="G4" s="122">
        <v>6000</v>
      </c>
    </row>
    <row r="5" spans="1:8" x14ac:dyDescent="0.25">
      <c r="B5" t="s">
        <v>102</v>
      </c>
      <c r="C5" t="s">
        <v>156</v>
      </c>
      <c r="D5" s="88" t="s">
        <v>104</v>
      </c>
      <c r="E5" s="88" t="s">
        <v>157</v>
      </c>
      <c r="F5" s="89" t="s">
        <v>158</v>
      </c>
      <c r="G5" s="122">
        <v>3000</v>
      </c>
      <c r="H5" t="s">
        <v>160</v>
      </c>
    </row>
    <row r="6" spans="1:8" x14ac:dyDescent="0.25">
      <c r="B6" t="s">
        <v>103</v>
      </c>
      <c r="C6" t="s">
        <v>156</v>
      </c>
      <c r="D6" s="88" t="s">
        <v>106</v>
      </c>
      <c r="E6" s="88" t="s">
        <v>157</v>
      </c>
      <c r="F6" s="89" t="s">
        <v>158</v>
      </c>
      <c r="G6" s="91">
        <f>G4+G5</f>
        <v>9000</v>
      </c>
    </row>
    <row r="7" spans="1:8" x14ac:dyDescent="0.25">
      <c r="B7" t="s">
        <v>107</v>
      </c>
      <c r="C7" t="s">
        <v>156</v>
      </c>
      <c r="D7" s="88" t="s">
        <v>93</v>
      </c>
      <c r="E7" s="88" t="s">
        <v>157</v>
      </c>
      <c r="F7" s="89" t="s">
        <v>158</v>
      </c>
      <c r="G7" s="120">
        <v>1.2</v>
      </c>
      <c r="H7" t="s">
        <v>198</v>
      </c>
    </row>
    <row r="8" spans="1:8" x14ac:dyDescent="0.25">
      <c r="B8" t="s">
        <v>94</v>
      </c>
      <c r="C8" t="s">
        <v>156</v>
      </c>
      <c r="D8" s="88" t="s">
        <v>89</v>
      </c>
      <c r="E8" s="88" t="s">
        <v>157</v>
      </c>
      <c r="F8" s="89" t="s">
        <v>158</v>
      </c>
      <c r="G8" s="123">
        <v>0.03</v>
      </c>
    </row>
    <row r="9" spans="1:8" x14ac:dyDescent="0.25">
      <c r="B9" t="s">
        <v>95</v>
      </c>
      <c r="C9" t="s">
        <v>156</v>
      </c>
      <c r="D9" s="88" t="s">
        <v>85</v>
      </c>
      <c r="E9" s="88" t="s">
        <v>157</v>
      </c>
      <c r="F9" s="89" t="s">
        <v>158</v>
      </c>
      <c r="G9" s="123">
        <v>0.02</v>
      </c>
    </row>
    <row r="10" spans="1:8" x14ac:dyDescent="0.25">
      <c r="B10" t="s">
        <v>96</v>
      </c>
      <c r="C10" t="s">
        <v>156</v>
      </c>
      <c r="D10" s="88" t="s">
        <v>78</v>
      </c>
      <c r="E10" s="88" t="s">
        <v>157</v>
      </c>
      <c r="F10" s="89" t="s">
        <v>158</v>
      </c>
      <c r="G10" s="133">
        <f>G9+G7*G8</f>
        <v>5.5999999999999994E-2</v>
      </c>
    </row>
    <row r="11" spans="1:8" x14ac:dyDescent="0.25">
      <c r="B11" t="s">
        <v>97</v>
      </c>
      <c r="C11" t="s">
        <v>156</v>
      </c>
      <c r="D11" s="88" t="s">
        <v>193</v>
      </c>
      <c r="E11" s="88" t="s">
        <v>157</v>
      </c>
      <c r="F11" s="89" t="s">
        <v>158</v>
      </c>
      <c r="G11" s="134">
        <v>0.37</v>
      </c>
    </row>
    <row r="12" spans="1:8" x14ac:dyDescent="0.25">
      <c r="B12" t="s">
        <v>159</v>
      </c>
      <c r="C12" t="s">
        <v>156</v>
      </c>
      <c r="D12" s="88"/>
      <c r="E12" s="88" t="s">
        <v>157</v>
      </c>
      <c r="F12" s="89" t="s">
        <v>158</v>
      </c>
      <c r="G12" s="122">
        <v>500</v>
      </c>
      <c r="H12" t="s">
        <v>161</v>
      </c>
    </row>
    <row r="13" spans="1:8" x14ac:dyDescent="0.25">
      <c r="B13" t="s">
        <v>98</v>
      </c>
      <c r="C13" t="s">
        <v>156</v>
      </c>
      <c r="D13" s="88" t="s">
        <v>79</v>
      </c>
      <c r="E13" s="88" t="s">
        <v>157</v>
      </c>
      <c r="F13" s="89" t="s">
        <v>158</v>
      </c>
      <c r="G13" s="90">
        <f>G12/G5</f>
        <v>0.16666666666666666</v>
      </c>
    </row>
    <row r="14" spans="1:8" x14ac:dyDescent="0.25">
      <c r="B14" t="s">
        <v>99</v>
      </c>
      <c r="C14" t="s">
        <v>156</v>
      </c>
      <c r="D14" s="88" t="s">
        <v>100</v>
      </c>
      <c r="E14" s="88" t="s">
        <v>157</v>
      </c>
      <c r="F14" s="89" t="s">
        <v>158</v>
      </c>
      <c r="G14" s="90">
        <f>G13*(1-G11)</f>
        <v>0.105</v>
      </c>
    </row>
    <row r="15" spans="1:8" x14ac:dyDescent="0.25">
      <c r="B15" t="s">
        <v>54</v>
      </c>
      <c r="C15" t="s">
        <v>156</v>
      </c>
      <c r="D15" s="88" t="s">
        <v>53</v>
      </c>
      <c r="E15" s="88" t="s">
        <v>157</v>
      </c>
      <c r="F15" s="89" t="s">
        <v>158</v>
      </c>
      <c r="G15" s="90">
        <f>G10*(G4/G6)+G14*(G5/G6)</f>
        <v>7.2333333333333333E-2</v>
      </c>
    </row>
    <row r="16" spans="1:8" x14ac:dyDescent="0.25">
      <c r="B16" t="s">
        <v>127</v>
      </c>
      <c r="C16" t="s">
        <v>156</v>
      </c>
      <c r="D16" s="88" t="s">
        <v>162</v>
      </c>
      <c r="E16" s="88" t="s">
        <v>157</v>
      </c>
      <c r="F16" s="89" t="s">
        <v>158</v>
      </c>
      <c r="G16" s="123">
        <v>0.01</v>
      </c>
      <c r="H16" t="s">
        <v>163</v>
      </c>
    </row>
    <row r="18" spans="2:7" x14ac:dyDescent="0.25">
      <c r="B18" t="s">
        <v>180</v>
      </c>
    </row>
    <row r="19" spans="2:7" x14ac:dyDescent="0.25">
      <c r="B19" t="s">
        <v>189</v>
      </c>
      <c r="C19" t="s">
        <v>156</v>
      </c>
      <c r="D19" s="88" t="s">
        <v>191</v>
      </c>
      <c r="E19" s="88" t="s">
        <v>157</v>
      </c>
      <c r="F19" s="89" t="s">
        <v>158</v>
      </c>
      <c r="G19" s="90">
        <f>G4/G6</f>
        <v>0.66666666666666663</v>
      </c>
    </row>
    <row r="20" spans="2:7" x14ac:dyDescent="0.25">
      <c r="B20" t="s">
        <v>190</v>
      </c>
      <c r="C20" t="s">
        <v>156</v>
      </c>
      <c r="D20" s="88" t="s">
        <v>192</v>
      </c>
      <c r="E20" s="88" t="s">
        <v>157</v>
      </c>
      <c r="F20" s="89" t="s">
        <v>158</v>
      </c>
      <c r="G20" s="90">
        <f>G5/G6</f>
        <v>0.33333333333333331</v>
      </c>
    </row>
  </sheetData>
  <hyperlinks>
    <hyperlink ref="A1" location="Sommaire!A1" display="Sommai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41"/>
  <sheetViews>
    <sheetView showGridLines="0" zoomScale="90" zoomScaleNormal="90" workbookViewId="0">
      <selection activeCell="B1" sqref="B1"/>
    </sheetView>
  </sheetViews>
  <sheetFormatPr baseColWidth="10" defaultRowHeight="15" x14ac:dyDescent="0.25"/>
  <cols>
    <col min="2" max="2" width="4.7109375" customWidth="1"/>
    <col min="7" max="7" width="11.5703125" customWidth="1"/>
    <col min="11" max="11" width="3.7109375" customWidth="1"/>
  </cols>
  <sheetData>
    <row r="1" spans="1:11" x14ac:dyDescent="0.25">
      <c r="A1" s="38" t="s">
        <v>145</v>
      </c>
    </row>
    <row r="3" spans="1:11" ht="21" x14ac:dyDescent="0.35">
      <c r="B3" s="147" t="s">
        <v>203</v>
      </c>
      <c r="C3" s="148"/>
      <c r="D3" s="148"/>
      <c r="E3" s="148"/>
      <c r="F3" s="148"/>
      <c r="G3" s="148"/>
      <c r="H3" s="148"/>
      <c r="I3" s="148"/>
      <c r="J3" s="148"/>
      <c r="K3" s="149"/>
    </row>
    <row r="4" spans="1:11" ht="15.75" thickBot="1" x14ac:dyDescent="0.3">
      <c r="B4" s="79"/>
      <c r="C4" s="80"/>
      <c r="D4" s="80"/>
      <c r="E4" s="80"/>
      <c r="F4" s="80"/>
      <c r="G4" s="80"/>
      <c r="H4" s="80"/>
      <c r="I4" s="80"/>
      <c r="J4" s="80"/>
      <c r="K4" s="81"/>
    </row>
    <row r="5" spans="1:11" x14ac:dyDescent="0.25">
      <c r="B5" s="79"/>
      <c r="C5" s="106"/>
      <c r="D5" s="107"/>
      <c r="E5" s="107"/>
      <c r="F5" s="107"/>
      <c r="G5" s="107"/>
      <c r="H5" s="108"/>
      <c r="I5" s="80"/>
      <c r="J5" s="80"/>
      <c r="K5" s="81"/>
    </row>
    <row r="6" spans="1:11" x14ac:dyDescent="0.25">
      <c r="B6" s="79"/>
      <c r="C6" s="109"/>
      <c r="D6" s="115" t="s">
        <v>173</v>
      </c>
      <c r="E6" s="115"/>
      <c r="F6" s="116" t="s">
        <v>155</v>
      </c>
      <c r="G6" s="150">
        <f>'Méthode DCF'!H6</f>
        <v>7262.8605792820799</v>
      </c>
      <c r="H6" s="111"/>
      <c r="I6" s="80"/>
      <c r="J6" s="80"/>
      <c r="K6" s="81"/>
    </row>
    <row r="7" spans="1:11" x14ac:dyDescent="0.25">
      <c r="B7" s="79"/>
      <c r="C7" s="109"/>
      <c r="D7" s="115" t="s">
        <v>102</v>
      </c>
      <c r="E7" s="115"/>
      <c r="F7" s="116" t="s">
        <v>155</v>
      </c>
      <c r="G7" s="150">
        <f>'Méthode DCF'!H7</f>
        <v>2250</v>
      </c>
      <c r="H7" s="111"/>
      <c r="I7" s="80"/>
      <c r="J7" s="80"/>
      <c r="K7" s="81"/>
    </row>
    <row r="8" spans="1:11" x14ac:dyDescent="0.25">
      <c r="B8" s="79"/>
      <c r="C8" s="109"/>
      <c r="D8" s="115" t="s">
        <v>174</v>
      </c>
      <c r="E8" s="115"/>
      <c r="F8" s="116" t="s">
        <v>155</v>
      </c>
      <c r="G8" s="150">
        <f>'Méthode DCF'!H8</f>
        <v>5012.8605792820799</v>
      </c>
      <c r="H8" s="111"/>
      <c r="I8" s="80"/>
      <c r="J8" s="80"/>
      <c r="K8" s="81"/>
    </row>
    <row r="9" spans="1:11" ht="15.75" thickBot="1" x14ac:dyDescent="0.3">
      <c r="B9" s="79"/>
      <c r="C9" s="112"/>
      <c r="D9" s="113"/>
      <c r="E9" s="113"/>
      <c r="F9" s="113"/>
      <c r="G9" s="113"/>
      <c r="H9" s="114"/>
      <c r="I9" s="80"/>
      <c r="J9" s="80"/>
      <c r="K9" s="81"/>
    </row>
    <row r="10" spans="1:11" x14ac:dyDescent="0.25">
      <c r="B10" s="79"/>
      <c r="C10" s="80"/>
      <c r="D10" s="80"/>
      <c r="E10" s="80"/>
      <c r="F10" s="80"/>
      <c r="G10" s="80"/>
      <c r="H10" s="80"/>
      <c r="I10" s="80"/>
      <c r="J10" s="80"/>
      <c r="K10" s="81"/>
    </row>
    <row r="11" spans="1:11" x14ac:dyDescent="0.25">
      <c r="B11" s="79"/>
      <c r="C11" s="151" t="s">
        <v>204</v>
      </c>
      <c r="D11" s="80"/>
      <c r="E11" s="80"/>
      <c r="F11" s="80"/>
      <c r="G11" s="80"/>
      <c r="H11" s="80"/>
      <c r="I11" s="80"/>
      <c r="J11" s="80"/>
      <c r="K11" s="81"/>
    </row>
    <row r="12" spans="1:11" x14ac:dyDescent="0.25">
      <c r="B12" s="79"/>
      <c r="C12" s="145" t="str">
        <f>Paramètres!H7</f>
        <v>Pour le béta endettée, la dette est proportionnelle à la market value de l’equity (Miles –Ezzel, 1980)</v>
      </c>
      <c r="D12" s="80"/>
      <c r="E12" s="80"/>
      <c r="F12" s="80"/>
      <c r="G12" s="80"/>
      <c r="H12" s="80"/>
      <c r="I12" s="80"/>
      <c r="J12" s="80"/>
      <c r="K12" s="81"/>
    </row>
    <row r="13" spans="1:11" x14ac:dyDescent="0.25">
      <c r="B13" s="79"/>
      <c r="C13" s="146" t="str">
        <f>'Méthode DCF'!F36</f>
        <v>Les flux normatifs …</v>
      </c>
      <c r="D13" s="80"/>
      <c r="E13" s="80"/>
      <c r="F13" s="80"/>
      <c r="G13" s="80"/>
      <c r="H13" s="80"/>
      <c r="I13" s="80"/>
      <c r="J13" s="80"/>
      <c r="K13" s="81"/>
    </row>
    <row r="14" spans="1:11" x14ac:dyDescent="0.25">
      <c r="B14" s="79"/>
      <c r="C14" s="146" t="str">
        <f>'Méthode DCF'!F37</f>
        <v>La valeur terminale…</v>
      </c>
      <c r="D14" s="80"/>
      <c r="E14" s="80"/>
      <c r="F14" s="80"/>
      <c r="G14" s="80"/>
      <c r="H14" s="80"/>
      <c r="I14" s="80"/>
      <c r="J14" s="80"/>
      <c r="K14" s="81"/>
    </row>
    <row r="15" spans="1:11" x14ac:dyDescent="0.25">
      <c r="B15" s="79"/>
      <c r="C15" s="80"/>
      <c r="D15" s="80"/>
      <c r="E15" s="80"/>
      <c r="F15" s="80"/>
      <c r="G15" s="80"/>
      <c r="H15" s="80"/>
      <c r="I15" s="80"/>
      <c r="J15" s="80"/>
      <c r="K15" s="81"/>
    </row>
    <row r="16" spans="1:11" ht="21" x14ac:dyDescent="0.35">
      <c r="B16" s="147" t="s">
        <v>206</v>
      </c>
      <c r="C16" s="148"/>
      <c r="D16" s="148"/>
      <c r="E16" s="148"/>
      <c r="F16" s="148"/>
      <c r="G16" s="148"/>
      <c r="H16" s="148"/>
      <c r="I16" s="148"/>
      <c r="J16" s="148"/>
      <c r="K16" s="149"/>
    </row>
    <row r="17" spans="2:11" ht="15.75" thickBot="1" x14ac:dyDescent="0.3">
      <c r="B17" s="79"/>
      <c r="C17" s="80"/>
      <c r="D17" s="80"/>
      <c r="E17" s="80"/>
      <c r="F17" s="80"/>
      <c r="G17" s="80"/>
      <c r="H17" s="80"/>
      <c r="I17" s="80"/>
      <c r="J17" s="80"/>
      <c r="K17" s="81"/>
    </row>
    <row r="18" spans="2:11" x14ac:dyDescent="0.25">
      <c r="B18" s="79"/>
      <c r="C18" s="106"/>
      <c r="D18" s="107"/>
      <c r="E18" s="107"/>
      <c r="F18" s="107"/>
      <c r="G18" s="107"/>
      <c r="H18" s="108"/>
      <c r="I18" s="80"/>
      <c r="J18" s="80"/>
      <c r="K18" s="81"/>
    </row>
    <row r="19" spans="2:11" x14ac:dyDescent="0.25">
      <c r="B19" s="79"/>
      <c r="C19" s="109"/>
      <c r="D19" s="115" t="s">
        <v>173</v>
      </c>
      <c r="E19" s="115"/>
      <c r="F19" s="116" t="s">
        <v>155</v>
      </c>
      <c r="G19" s="150">
        <f>'Méthode Patrimoniale'!J6</f>
        <v>0</v>
      </c>
      <c r="H19" s="111"/>
      <c r="I19" s="80"/>
      <c r="J19" s="80"/>
      <c r="K19" s="81"/>
    </row>
    <row r="20" spans="2:11" x14ac:dyDescent="0.25">
      <c r="B20" s="79"/>
      <c r="C20" s="109"/>
      <c r="D20" s="115" t="s">
        <v>102</v>
      </c>
      <c r="E20" s="115"/>
      <c r="F20" s="116" t="s">
        <v>155</v>
      </c>
      <c r="G20" s="150">
        <f>'Méthode Patrimoniale'!J7</f>
        <v>0</v>
      </c>
      <c r="H20" s="111"/>
      <c r="I20" s="80"/>
      <c r="J20" s="80"/>
      <c r="K20" s="81"/>
    </row>
    <row r="21" spans="2:11" x14ac:dyDescent="0.25">
      <c r="B21" s="79"/>
      <c r="C21" s="109"/>
      <c r="D21" s="115" t="s">
        <v>174</v>
      </c>
      <c r="E21" s="115"/>
      <c r="F21" s="116" t="s">
        <v>155</v>
      </c>
      <c r="G21" s="150">
        <f>'Méthode Patrimoniale'!J8</f>
        <v>0</v>
      </c>
      <c r="H21" s="111"/>
      <c r="I21" s="80"/>
      <c r="J21" s="80"/>
      <c r="K21" s="81"/>
    </row>
    <row r="22" spans="2:11" ht="15.75" thickBot="1" x14ac:dyDescent="0.3">
      <c r="B22" s="79"/>
      <c r="C22" s="112"/>
      <c r="D22" s="113"/>
      <c r="E22" s="113"/>
      <c r="F22" s="113"/>
      <c r="G22" s="113"/>
      <c r="H22" s="114"/>
      <c r="I22" s="80"/>
      <c r="J22" s="80"/>
      <c r="K22" s="81"/>
    </row>
    <row r="23" spans="2:11" x14ac:dyDescent="0.25">
      <c r="B23" s="79"/>
      <c r="C23" s="80"/>
      <c r="D23" s="80"/>
      <c r="E23" s="80"/>
      <c r="F23" s="80"/>
      <c r="G23" s="80"/>
      <c r="H23" s="80"/>
      <c r="I23" s="80"/>
      <c r="J23" s="80"/>
      <c r="K23" s="81"/>
    </row>
    <row r="24" spans="2:11" x14ac:dyDescent="0.25">
      <c r="B24" s="79"/>
      <c r="C24" s="151" t="s">
        <v>204</v>
      </c>
      <c r="D24" s="80"/>
      <c r="E24" s="80"/>
      <c r="F24" s="80"/>
      <c r="G24" s="80"/>
      <c r="H24" s="80"/>
      <c r="I24" s="80"/>
      <c r="J24" s="80"/>
      <c r="K24" s="81"/>
    </row>
    <row r="25" spans="2:11" x14ac:dyDescent="0.25">
      <c r="B25" s="79"/>
      <c r="C25" s="145">
        <f>Paramètres!H23</f>
        <v>0</v>
      </c>
      <c r="D25" s="80"/>
      <c r="E25" s="80"/>
      <c r="F25" s="80"/>
      <c r="G25" s="80"/>
      <c r="H25" s="80"/>
      <c r="I25" s="80"/>
      <c r="J25" s="80"/>
      <c r="K25" s="81"/>
    </row>
    <row r="26" spans="2:11" x14ac:dyDescent="0.25">
      <c r="B26" s="79"/>
      <c r="C26" s="146">
        <f>'Méthode DCF'!F52</f>
        <v>0</v>
      </c>
      <c r="D26" s="80"/>
      <c r="E26" s="80"/>
      <c r="F26" s="80"/>
      <c r="G26" s="80"/>
      <c r="H26" s="80"/>
      <c r="I26" s="80"/>
      <c r="J26" s="80"/>
      <c r="K26" s="81"/>
    </row>
    <row r="27" spans="2:11" x14ac:dyDescent="0.25">
      <c r="B27" s="79"/>
      <c r="C27" s="146">
        <f>'Méthode DCF'!F53</f>
        <v>0</v>
      </c>
      <c r="D27" s="80"/>
      <c r="E27" s="80"/>
      <c r="F27" s="80"/>
      <c r="G27" s="80"/>
      <c r="H27" s="80"/>
      <c r="I27" s="80"/>
      <c r="J27" s="80"/>
      <c r="K27" s="81"/>
    </row>
    <row r="28" spans="2:11" x14ac:dyDescent="0.25">
      <c r="B28" s="79"/>
      <c r="C28" s="80"/>
      <c r="D28" s="80"/>
      <c r="E28" s="80"/>
      <c r="F28" s="80"/>
      <c r="G28" s="80"/>
      <c r="H28" s="80"/>
      <c r="I28" s="80"/>
      <c r="J28" s="80"/>
      <c r="K28" s="81"/>
    </row>
    <row r="29" spans="2:11" ht="21" x14ac:dyDescent="0.35">
      <c r="B29" s="147" t="s">
        <v>206</v>
      </c>
      <c r="C29" s="148"/>
      <c r="D29" s="148"/>
      <c r="E29" s="148"/>
      <c r="F29" s="148"/>
      <c r="G29" s="148"/>
      <c r="H29" s="148"/>
      <c r="I29" s="148"/>
      <c r="J29" s="148"/>
      <c r="K29" s="149"/>
    </row>
    <row r="30" spans="2:11" ht="15.75" thickBot="1" x14ac:dyDescent="0.3">
      <c r="B30" s="79"/>
      <c r="C30" s="80"/>
      <c r="D30" s="80"/>
      <c r="E30" s="80"/>
      <c r="F30" s="80"/>
      <c r="G30" s="80"/>
      <c r="H30" s="80"/>
      <c r="I30" s="80"/>
      <c r="J30" s="80"/>
      <c r="K30" s="81"/>
    </row>
    <row r="31" spans="2:11" x14ac:dyDescent="0.25">
      <c r="B31" s="79"/>
      <c r="C31" s="106"/>
      <c r="D31" s="107"/>
      <c r="E31" s="107"/>
      <c r="F31" s="107"/>
      <c r="G31" s="107"/>
      <c r="H31" s="108"/>
      <c r="I31" s="80"/>
      <c r="J31" s="80"/>
      <c r="K31" s="81"/>
    </row>
    <row r="32" spans="2:11" x14ac:dyDescent="0.25">
      <c r="B32" s="79"/>
      <c r="C32" s="109"/>
      <c r="D32" s="115" t="s">
        <v>173</v>
      </c>
      <c r="E32" s="115"/>
      <c r="F32" s="116" t="s">
        <v>155</v>
      </c>
      <c r="G32" s="150">
        <f>'Méthode des multiples'!I6</f>
        <v>0</v>
      </c>
      <c r="H32" s="111"/>
      <c r="I32" s="80"/>
      <c r="J32" s="80"/>
      <c r="K32" s="81"/>
    </row>
    <row r="33" spans="2:11" x14ac:dyDescent="0.25">
      <c r="B33" s="79"/>
      <c r="C33" s="109"/>
      <c r="D33" s="115" t="s">
        <v>102</v>
      </c>
      <c r="E33" s="115"/>
      <c r="F33" s="116" t="s">
        <v>155</v>
      </c>
      <c r="G33" s="150">
        <f>'Méthode des multiples'!I7</f>
        <v>0</v>
      </c>
      <c r="H33" s="111"/>
      <c r="I33" s="80"/>
      <c r="J33" s="80"/>
      <c r="K33" s="81"/>
    </row>
    <row r="34" spans="2:11" x14ac:dyDescent="0.25">
      <c r="B34" s="79"/>
      <c r="C34" s="109"/>
      <c r="D34" s="115" t="s">
        <v>174</v>
      </c>
      <c r="E34" s="115"/>
      <c r="F34" s="116" t="s">
        <v>155</v>
      </c>
      <c r="G34" s="150">
        <f>'Méthode des multiples'!I8</f>
        <v>0</v>
      </c>
      <c r="H34" s="111"/>
      <c r="I34" s="80"/>
      <c r="J34" s="80"/>
      <c r="K34" s="81"/>
    </row>
    <row r="35" spans="2:11" ht="15.75" thickBot="1" x14ac:dyDescent="0.3">
      <c r="B35" s="79"/>
      <c r="C35" s="112"/>
      <c r="D35" s="113"/>
      <c r="E35" s="113"/>
      <c r="F35" s="113"/>
      <c r="G35" s="113"/>
      <c r="H35" s="114"/>
      <c r="I35" s="80"/>
      <c r="J35" s="80"/>
      <c r="K35" s="81"/>
    </row>
    <row r="36" spans="2:11" x14ac:dyDescent="0.25">
      <c r="B36" s="79"/>
      <c r="C36" s="80"/>
      <c r="D36" s="80"/>
      <c r="E36" s="80"/>
      <c r="F36" s="80"/>
      <c r="G36" s="80"/>
      <c r="H36" s="80"/>
      <c r="I36" s="80"/>
      <c r="J36" s="80"/>
      <c r="K36" s="81"/>
    </row>
    <row r="37" spans="2:11" x14ac:dyDescent="0.25">
      <c r="B37" s="79"/>
      <c r="C37" s="151" t="s">
        <v>204</v>
      </c>
      <c r="D37" s="80"/>
      <c r="E37" s="80"/>
      <c r="F37" s="80"/>
      <c r="G37" s="80"/>
      <c r="H37" s="80"/>
      <c r="I37" s="80"/>
      <c r="J37" s="80"/>
      <c r="K37" s="81"/>
    </row>
    <row r="38" spans="2:11" x14ac:dyDescent="0.25">
      <c r="B38" s="79"/>
      <c r="C38" s="145">
        <f>Paramètres!H38</f>
        <v>0</v>
      </c>
      <c r="D38" s="80"/>
      <c r="E38" s="80"/>
      <c r="F38" s="80"/>
      <c r="G38" s="80"/>
      <c r="H38" s="80"/>
      <c r="I38" s="80"/>
      <c r="J38" s="80"/>
      <c r="K38" s="81"/>
    </row>
    <row r="39" spans="2:11" x14ac:dyDescent="0.25">
      <c r="B39" s="79"/>
      <c r="C39" s="146">
        <f>'Méthode DCF'!F67</f>
        <v>0</v>
      </c>
      <c r="D39" s="80"/>
      <c r="E39" s="80"/>
      <c r="F39" s="80"/>
      <c r="G39" s="80"/>
      <c r="H39" s="80"/>
      <c r="I39" s="80"/>
      <c r="J39" s="80"/>
      <c r="K39" s="81"/>
    </row>
    <row r="40" spans="2:11" x14ac:dyDescent="0.25">
      <c r="B40" s="79"/>
      <c r="C40" s="146">
        <f>'Méthode DCF'!F68</f>
        <v>0</v>
      </c>
      <c r="D40" s="80"/>
      <c r="E40" s="80"/>
      <c r="F40" s="80"/>
      <c r="G40" s="80"/>
      <c r="H40" s="80"/>
      <c r="I40" s="80"/>
      <c r="J40" s="80"/>
      <c r="K40" s="81"/>
    </row>
    <row r="41" spans="2:1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5"/>
    </row>
  </sheetData>
  <mergeCells count="3">
    <mergeCell ref="B3:K3"/>
    <mergeCell ref="B16:K16"/>
    <mergeCell ref="B29:K29"/>
  </mergeCells>
  <hyperlinks>
    <hyperlink ref="A1" location="Sommaire!A1" display="Sommair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43"/>
  <sheetViews>
    <sheetView showGridLines="0" zoomScale="90" zoomScaleNormal="90" workbookViewId="0">
      <selection activeCell="A3" sqref="A3"/>
    </sheetView>
  </sheetViews>
  <sheetFormatPr baseColWidth="10" defaultRowHeight="12.75" x14ac:dyDescent="0.25"/>
  <cols>
    <col min="1" max="1" width="10" style="47" bestFit="1" customWidth="1"/>
    <col min="2" max="2" width="2.5703125" style="47" customWidth="1"/>
    <col min="3" max="3" width="17" style="47" customWidth="1"/>
    <col min="4" max="4" width="13.28515625" style="47" customWidth="1"/>
    <col min="5" max="5" width="12.7109375" style="47" bestFit="1" customWidth="1"/>
    <col min="6" max="9" width="11.42578125" style="47"/>
    <col min="10" max="10" width="23.85546875" style="47" customWidth="1"/>
    <col min="11" max="11" width="4.85546875" style="47" customWidth="1"/>
    <col min="12" max="16384" width="11.42578125" style="47"/>
  </cols>
  <sheetData>
    <row r="1" spans="1:11" ht="15" x14ac:dyDescent="0.25">
      <c r="A1" s="38" t="s">
        <v>145</v>
      </c>
      <c r="B1" s="38"/>
    </row>
    <row r="3" spans="1:11" s="2" customFormat="1" ht="21" x14ac:dyDescent="0.25">
      <c r="B3" s="135" t="s">
        <v>181</v>
      </c>
      <c r="C3" s="136"/>
      <c r="D3" s="136"/>
      <c r="E3" s="136"/>
      <c r="F3" s="136"/>
      <c r="G3" s="136"/>
      <c r="H3" s="136"/>
      <c r="I3" s="136"/>
      <c r="J3" s="136"/>
      <c r="K3" s="137"/>
    </row>
    <row r="4" spans="1:11" ht="13.5" thickBot="1" x14ac:dyDescent="0.3"/>
    <row r="5" spans="1:11" ht="15" x14ac:dyDescent="0.25">
      <c r="C5" s="106"/>
      <c r="D5" s="107"/>
      <c r="E5" s="107"/>
      <c r="F5" s="107"/>
      <c r="G5" s="107"/>
      <c r="H5" s="107"/>
      <c r="I5" s="152"/>
      <c r="J5" s="153"/>
    </row>
    <row r="6" spans="1:11" ht="15" x14ac:dyDescent="0.25">
      <c r="C6" s="109"/>
      <c r="D6" s="110"/>
      <c r="E6" s="115" t="s">
        <v>173</v>
      </c>
      <c r="F6" s="115"/>
      <c r="G6" s="116" t="s">
        <v>155</v>
      </c>
      <c r="H6" s="117">
        <f>E41</f>
        <v>7262.8605792820799</v>
      </c>
      <c r="I6" s="154"/>
      <c r="J6" s="155"/>
    </row>
    <row r="7" spans="1:11" ht="15" x14ac:dyDescent="0.25">
      <c r="C7" s="109"/>
      <c r="D7" s="110"/>
      <c r="E7" s="115" t="s">
        <v>102</v>
      </c>
      <c r="F7" s="115"/>
      <c r="G7" s="116" t="s">
        <v>155</v>
      </c>
      <c r="H7" s="117">
        <f>E42</f>
        <v>2250</v>
      </c>
      <c r="I7" s="154"/>
      <c r="J7" s="155"/>
    </row>
    <row r="8" spans="1:11" ht="15" x14ac:dyDescent="0.25">
      <c r="C8" s="109"/>
      <c r="D8" s="110"/>
      <c r="E8" s="115" t="s">
        <v>174</v>
      </c>
      <c r="F8" s="115"/>
      <c r="G8" s="116" t="s">
        <v>155</v>
      </c>
      <c r="H8" s="117">
        <f>E43</f>
        <v>5012.8605792820799</v>
      </c>
      <c r="I8" s="154"/>
      <c r="J8" s="155"/>
    </row>
    <row r="9" spans="1:11" ht="15.75" thickBot="1" x14ac:dyDescent="0.3">
      <c r="C9" s="112"/>
      <c r="D9" s="113"/>
      <c r="E9" s="113"/>
      <c r="F9" s="113"/>
      <c r="G9" s="113"/>
      <c r="H9" s="113"/>
      <c r="I9" s="156"/>
      <c r="J9" s="157"/>
    </row>
    <row r="12" spans="1:11" x14ac:dyDescent="0.25">
      <c r="C12" s="47" t="s">
        <v>109</v>
      </c>
      <c r="E12" s="48">
        <v>1</v>
      </c>
      <c r="F12" s="48">
        <v>2</v>
      </c>
      <c r="G12" s="48">
        <v>3</v>
      </c>
      <c r="H12" s="48">
        <v>4</v>
      </c>
      <c r="I12" s="48">
        <v>5</v>
      </c>
    </row>
    <row r="13" spans="1:11" x14ac:dyDescent="0.25">
      <c r="C13" s="47" t="s">
        <v>110</v>
      </c>
      <c r="E13" s="138">
        <v>3960</v>
      </c>
      <c r="F13" s="138">
        <v>4080</v>
      </c>
      <c r="G13" s="138">
        <v>4200</v>
      </c>
      <c r="H13" s="138">
        <v>4326</v>
      </c>
      <c r="I13" s="138">
        <v>4458</v>
      </c>
    </row>
    <row r="14" spans="1:11" x14ac:dyDescent="0.25">
      <c r="C14" s="47" t="s">
        <v>111</v>
      </c>
      <c r="E14" s="138">
        <v>1782</v>
      </c>
      <c r="F14" s="138">
        <v>1794</v>
      </c>
      <c r="G14" s="138">
        <v>1806</v>
      </c>
      <c r="H14" s="138">
        <v>1860</v>
      </c>
      <c r="I14" s="138">
        <v>1917</v>
      </c>
    </row>
    <row r="15" spans="1:11" x14ac:dyDescent="0.25">
      <c r="C15" s="47" t="s">
        <v>112</v>
      </c>
      <c r="E15" s="138">
        <v>870</v>
      </c>
      <c r="F15" s="138">
        <v>897</v>
      </c>
      <c r="G15" s="138">
        <v>924</v>
      </c>
      <c r="H15" s="138">
        <v>996</v>
      </c>
      <c r="I15" s="138">
        <v>1026</v>
      </c>
    </row>
    <row r="16" spans="1:11" x14ac:dyDescent="0.25">
      <c r="C16" s="47" t="s">
        <v>113</v>
      </c>
      <c r="E16" s="138">
        <v>396</v>
      </c>
      <c r="F16" s="138">
        <v>408</v>
      </c>
      <c r="G16" s="138">
        <v>420</v>
      </c>
      <c r="H16" s="138">
        <v>432</v>
      </c>
      <c r="I16" s="138">
        <v>447</v>
      </c>
    </row>
    <row r="17" spans="3:9" x14ac:dyDescent="0.25">
      <c r="C17" s="47" t="s">
        <v>114</v>
      </c>
      <c r="E17" s="138">
        <v>912</v>
      </c>
      <c r="F17" s="138">
        <v>981</v>
      </c>
      <c r="G17" s="138">
        <v>1050</v>
      </c>
      <c r="H17" s="138">
        <v>1038</v>
      </c>
      <c r="I17" s="138">
        <v>1068</v>
      </c>
    </row>
    <row r="18" spans="3:9" x14ac:dyDescent="0.25">
      <c r="C18" s="47" t="s">
        <v>115</v>
      </c>
      <c r="E18" s="138">
        <v>330</v>
      </c>
      <c r="F18" s="138">
        <v>315</v>
      </c>
      <c r="G18" s="138">
        <v>300</v>
      </c>
      <c r="H18" s="138">
        <v>300</v>
      </c>
      <c r="I18" s="138">
        <v>300</v>
      </c>
    </row>
    <row r="19" spans="3:9" x14ac:dyDescent="0.25">
      <c r="C19" s="47" t="s">
        <v>116</v>
      </c>
      <c r="E19" s="138">
        <f>E17-E18</f>
        <v>582</v>
      </c>
      <c r="F19" s="138">
        <f>F17-F18</f>
        <v>666</v>
      </c>
      <c r="G19" s="138">
        <f>G17-G18</f>
        <v>750</v>
      </c>
      <c r="H19" s="138">
        <f>H17-H18</f>
        <v>738</v>
      </c>
      <c r="I19" s="138">
        <f>I17-I18</f>
        <v>768</v>
      </c>
    </row>
    <row r="20" spans="3:9" x14ac:dyDescent="0.25">
      <c r="E20" s="138"/>
      <c r="F20" s="138"/>
      <c r="G20" s="138"/>
      <c r="H20" s="138"/>
      <c r="I20" s="138"/>
    </row>
    <row r="21" spans="3:9" x14ac:dyDescent="0.25">
      <c r="C21" s="47" t="s">
        <v>125</v>
      </c>
      <c r="E21" s="138">
        <v>300</v>
      </c>
      <c r="F21" s="138">
        <v>300</v>
      </c>
      <c r="G21" s="138">
        <v>300</v>
      </c>
      <c r="H21" s="138">
        <v>300</v>
      </c>
      <c r="I21" s="138">
        <v>300</v>
      </c>
    </row>
    <row r="22" spans="3:9" x14ac:dyDescent="0.25">
      <c r="C22" s="49" t="s">
        <v>126</v>
      </c>
      <c r="D22" s="49"/>
      <c r="E22" s="138">
        <v>50</v>
      </c>
      <c r="F22" s="138">
        <v>50</v>
      </c>
      <c r="G22" s="138"/>
      <c r="H22" s="138"/>
      <c r="I22" s="138"/>
    </row>
    <row r="23" spans="3:9" x14ac:dyDescent="0.25">
      <c r="C23" s="49"/>
      <c r="D23" s="49"/>
    </row>
    <row r="24" spans="3:9" x14ac:dyDescent="0.25">
      <c r="E24" s="50"/>
    </row>
    <row r="25" spans="3:9" x14ac:dyDescent="0.25">
      <c r="C25" s="51" t="s">
        <v>188</v>
      </c>
      <c r="D25" s="51"/>
      <c r="E25" s="50"/>
    </row>
    <row r="26" spans="3:9" x14ac:dyDescent="0.25">
      <c r="E26" s="48">
        <v>1</v>
      </c>
      <c r="F26" s="48">
        <v>2</v>
      </c>
      <c r="G26" s="48">
        <v>3</v>
      </c>
      <c r="H26" s="48">
        <v>4</v>
      </c>
      <c r="I26" s="48">
        <v>5</v>
      </c>
    </row>
    <row r="27" spans="3:9" x14ac:dyDescent="0.25">
      <c r="E27" s="139"/>
      <c r="F27" s="139"/>
      <c r="G27" s="139"/>
      <c r="H27" s="139"/>
      <c r="I27" s="139"/>
    </row>
    <row r="28" spans="3:9" x14ac:dyDescent="0.25">
      <c r="C28" s="47" t="s">
        <v>114</v>
      </c>
      <c r="E28" s="140">
        <f>E17</f>
        <v>912</v>
      </c>
      <c r="F28" s="140">
        <f t="shared" ref="F28:I28" si="0">F17</f>
        <v>981</v>
      </c>
      <c r="G28" s="140">
        <f t="shared" si="0"/>
        <v>1050</v>
      </c>
      <c r="H28" s="140">
        <f t="shared" si="0"/>
        <v>1038</v>
      </c>
      <c r="I28" s="140">
        <f t="shared" si="0"/>
        <v>1068</v>
      </c>
    </row>
    <row r="29" spans="3:9" x14ac:dyDescent="0.25">
      <c r="C29" s="52" t="s">
        <v>129</v>
      </c>
      <c r="D29" s="52"/>
      <c r="E29" s="140">
        <f>TauxIS*E19</f>
        <v>215.34</v>
      </c>
      <c r="F29" s="140">
        <f>TauxIS*F19</f>
        <v>246.42</v>
      </c>
      <c r="G29" s="140">
        <f>TauxIS*G19</f>
        <v>277.5</v>
      </c>
      <c r="H29" s="140">
        <f>TauxIS*H19</f>
        <v>273.06</v>
      </c>
      <c r="I29" s="140">
        <f>TauxIS*I19</f>
        <v>284.15999999999997</v>
      </c>
    </row>
    <row r="30" spans="3:9" x14ac:dyDescent="0.25">
      <c r="C30" s="52" t="s">
        <v>130</v>
      </c>
      <c r="D30" s="52"/>
      <c r="E30" s="140">
        <f>E21</f>
        <v>300</v>
      </c>
      <c r="F30" s="140">
        <f t="shared" ref="E30:I31" si="1">F21</f>
        <v>300</v>
      </c>
      <c r="G30" s="140">
        <f t="shared" si="1"/>
        <v>300</v>
      </c>
      <c r="H30" s="140">
        <f t="shared" si="1"/>
        <v>300</v>
      </c>
      <c r="I30" s="140">
        <f t="shared" si="1"/>
        <v>300</v>
      </c>
    </row>
    <row r="31" spans="3:9" x14ac:dyDescent="0.25">
      <c r="C31" s="53" t="s">
        <v>131</v>
      </c>
      <c r="D31" s="53"/>
      <c r="E31" s="140">
        <f>E22</f>
        <v>50</v>
      </c>
      <c r="F31" s="140">
        <f t="shared" si="1"/>
        <v>50</v>
      </c>
      <c r="G31" s="140">
        <f t="shared" si="1"/>
        <v>0</v>
      </c>
      <c r="H31" s="140">
        <f t="shared" si="1"/>
        <v>0</v>
      </c>
      <c r="I31" s="140">
        <f t="shared" si="1"/>
        <v>0</v>
      </c>
    </row>
    <row r="32" spans="3:9" x14ac:dyDescent="0.25">
      <c r="E32" s="48"/>
      <c r="F32" s="48"/>
      <c r="G32" s="48"/>
      <c r="H32" s="48"/>
      <c r="I32" s="48"/>
    </row>
    <row r="33" spans="3:9" x14ac:dyDescent="0.25">
      <c r="C33" s="47" t="s">
        <v>132</v>
      </c>
      <c r="E33" s="141">
        <f>E28-E29-E30-E31</f>
        <v>346.65999999999997</v>
      </c>
      <c r="F33" s="141">
        <f>F28-F29-F30-F31</f>
        <v>384.58000000000004</v>
      </c>
      <c r="G33" s="141">
        <f>G28-G29-G30-G31</f>
        <v>472.5</v>
      </c>
      <c r="H33" s="141">
        <f>H28-H29-H30-H31</f>
        <v>464.94000000000005</v>
      </c>
      <c r="I33" s="141">
        <f>I28-I29-I30-I31</f>
        <v>483.84000000000003</v>
      </c>
    </row>
    <row r="34" spans="3:9" x14ac:dyDescent="0.25">
      <c r="C34" s="52" t="s">
        <v>194</v>
      </c>
      <c r="D34" s="52"/>
      <c r="E34" s="141">
        <f>E33*POWER(1+cmpc,-E26)</f>
        <v>323.27634442026726</v>
      </c>
      <c r="F34" s="141">
        <f>F33*POWER(1+cmpc,-F26)</f>
        <v>334.44682908804822</v>
      </c>
      <c r="G34" s="141">
        <f>G33*POWER(1+cmpc,-G26)</f>
        <v>383.18843599200238</v>
      </c>
      <c r="H34" s="141">
        <f>H33*POWER(1+cmpc,-H26)</f>
        <v>351.62333324475941</v>
      </c>
      <c r="I34" s="141">
        <f>I33*POWER(1+cmpc,-I26)</f>
        <v>341.23434691713385</v>
      </c>
    </row>
    <row r="35" spans="3:9" x14ac:dyDescent="0.25">
      <c r="E35" s="141"/>
      <c r="F35" s="141"/>
      <c r="G35" s="141"/>
      <c r="H35" s="141"/>
      <c r="I35" s="141"/>
    </row>
    <row r="36" spans="3:9" x14ac:dyDescent="0.25">
      <c r="C36" s="47" t="s">
        <v>128</v>
      </c>
      <c r="E36" s="143">
        <f>I33*(1+g)</f>
        <v>488.67840000000001</v>
      </c>
      <c r="F36" s="144" t="s">
        <v>197</v>
      </c>
      <c r="G36" s="141"/>
      <c r="H36" s="141"/>
      <c r="I36" s="141"/>
    </row>
    <row r="37" spans="3:9" x14ac:dyDescent="0.25">
      <c r="C37" s="47" t="s">
        <v>133</v>
      </c>
      <c r="E37" s="143">
        <f>E36/(cmpc-g)</f>
        <v>7839.7604278074868</v>
      </c>
      <c r="F37" s="144" t="s">
        <v>196</v>
      </c>
      <c r="G37" s="140"/>
      <c r="H37" s="140"/>
      <c r="I37" s="138"/>
    </row>
    <row r="38" spans="3:9" x14ac:dyDescent="0.25">
      <c r="C38" s="52" t="s">
        <v>195</v>
      </c>
      <c r="D38" s="52"/>
      <c r="E38" s="141">
        <f>E37*POWER(1+cmpc,-I26)</f>
        <v>5529.0912896198688</v>
      </c>
      <c r="F38" s="140"/>
      <c r="G38" s="140"/>
      <c r="H38" s="140"/>
      <c r="I38" s="140"/>
    </row>
    <row r="39" spans="3:9" x14ac:dyDescent="0.25">
      <c r="F39" s="140"/>
      <c r="G39" s="140"/>
      <c r="H39" s="140"/>
      <c r="I39" s="140"/>
    </row>
    <row r="40" spans="3:9" x14ac:dyDescent="0.25">
      <c r="E40" s="141"/>
      <c r="F40" s="140"/>
      <c r="G40" s="140"/>
      <c r="H40" s="140"/>
      <c r="I40" s="140"/>
    </row>
    <row r="41" spans="3:9" x14ac:dyDescent="0.25">
      <c r="C41" s="51" t="s">
        <v>134</v>
      </c>
      <c r="D41" s="51"/>
      <c r="E41" s="142">
        <f>SUM(E34:I34)+E38</f>
        <v>7262.8605792820799</v>
      </c>
      <c r="F41" s="138"/>
      <c r="G41" s="138"/>
      <c r="H41" s="138"/>
      <c r="I41" s="138"/>
    </row>
    <row r="42" spans="3:9" x14ac:dyDescent="0.25">
      <c r="C42" s="47" t="s">
        <v>135</v>
      </c>
      <c r="E42" s="141">
        <v>2250</v>
      </c>
      <c r="F42" s="138"/>
      <c r="G42" s="138"/>
      <c r="H42" s="138"/>
      <c r="I42" s="138"/>
    </row>
    <row r="43" spans="3:9" x14ac:dyDescent="0.25">
      <c r="C43" s="51" t="s">
        <v>136</v>
      </c>
      <c r="D43" s="51"/>
      <c r="E43" s="142">
        <f>E41-E42</f>
        <v>5012.8605792820799</v>
      </c>
      <c r="F43" s="138"/>
      <c r="G43" s="138"/>
      <c r="H43" s="138"/>
      <c r="I43" s="138"/>
    </row>
  </sheetData>
  <mergeCells count="1">
    <mergeCell ref="B3:K3"/>
  </mergeCells>
  <hyperlinks>
    <hyperlink ref="A1" location="Sommaire!A1" display="Sommaire"/>
  </hyperlinks>
  <pageMargins left="0.78740157480314965" right="0.78740157480314965" top="0.98425196850393704" bottom="0.98425196850393704" header="0.51181102362204722" footer="0.51181102362204722"/>
  <pageSetup paperSize="9" orientation="portrait" horizontalDpi="200" verticalDpi="200" r:id="rId1"/>
  <headerFooter alignWithMargins="0">
    <oddFooter>&amp;L&amp;"Verdana,Italique"&amp;9&amp;F - &amp;A&amp;C&amp;P / &amp;N&amp;R&amp;"Verdana,Italique"&amp;9&amp;D -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outlinePr summaryBelow="0" summaryRight="0"/>
  </sheetPr>
  <dimension ref="A1:M66"/>
  <sheetViews>
    <sheetView showGridLines="0" zoomScale="90" zoomScaleNormal="90" workbookViewId="0">
      <selection activeCell="B3" sqref="B3:M3"/>
    </sheetView>
  </sheetViews>
  <sheetFormatPr baseColWidth="10" defaultColWidth="11.5703125" defaultRowHeight="15" outlineLevelRow="2" x14ac:dyDescent="0.25"/>
  <cols>
    <col min="1" max="1" width="10" style="2" bestFit="1" customWidth="1"/>
    <col min="2" max="3" width="3" style="2" customWidth="1"/>
    <col min="4" max="4" width="11.28515625" style="2" customWidth="1"/>
    <col min="5" max="5" width="15.28515625" style="2" customWidth="1"/>
    <col min="6" max="6" width="3.28515625" style="2" customWidth="1"/>
    <col min="7" max="7" width="15.28515625" style="2" customWidth="1"/>
    <col min="8" max="8" width="3.5703125" style="2" customWidth="1"/>
    <col min="9" max="11" width="18.85546875" style="2" customWidth="1"/>
    <col min="12" max="12" width="13.140625" style="2" customWidth="1"/>
    <col min="13" max="13" width="4" style="2" customWidth="1"/>
    <col min="14" max="16384" width="11.5703125" style="2"/>
  </cols>
  <sheetData>
    <row r="1" spans="1:13" x14ac:dyDescent="0.25">
      <c r="A1" s="38" t="s">
        <v>145</v>
      </c>
      <c r="B1" s="38"/>
      <c r="C1" s="38"/>
    </row>
    <row r="3" spans="1:13" ht="21" x14ac:dyDescent="0.25">
      <c r="B3" s="99" t="s">
        <v>207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5.75" thickBot="1" x14ac:dyDescent="0.3"/>
    <row r="5" spans="1:13" x14ac:dyDescent="0.25"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3" ht="15" customHeight="1" x14ac:dyDescent="0.25">
      <c r="C6" s="109"/>
      <c r="D6" s="110"/>
      <c r="E6" s="110"/>
      <c r="F6" s="110"/>
      <c r="G6" s="115" t="s">
        <v>173</v>
      </c>
      <c r="H6" s="115"/>
      <c r="I6" s="116" t="s">
        <v>155</v>
      </c>
      <c r="J6" s="117">
        <f>I45</f>
        <v>0</v>
      </c>
      <c r="K6" s="110"/>
      <c r="L6" s="111"/>
    </row>
    <row r="7" spans="1:13" x14ac:dyDescent="0.25">
      <c r="C7" s="109"/>
      <c r="D7" s="110"/>
      <c r="E7" s="110"/>
      <c r="F7" s="110"/>
      <c r="G7" s="115" t="s">
        <v>102</v>
      </c>
      <c r="H7" s="115"/>
      <c r="I7" s="116" t="s">
        <v>155</v>
      </c>
      <c r="J7" s="117">
        <f>I46</f>
        <v>0</v>
      </c>
      <c r="K7" s="110"/>
      <c r="L7" s="111"/>
    </row>
    <row r="8" spans="1:13" x14ac:dyDescent="0.25">
      <c r="C8" s="109"/>
      <c r="D8" s="110"/>
      <c r="E8" s="110"/>
      <c r="F8" s="110"/>
      <c r="G8" s="115" t="s">
        <v>174</v>
      </c>
      <c r="H8" s="115"/>
      <c r="I8" s="116" t="s">
        <v>155</v>
      </c>
      <c r="J8" s="117">
        <f>I47</f>
        <v>0</v>
      </c>
      <c r="K8" s="110"/>
      <c r="L8" s="111"/>
    </row>
    <row r="9" spans="1:13" ht="15.75" thickBot="1" x14ac:dyDescent="0.3">
      <c r="C9" s="112"/>
      <c r="D9" s="113"/>
      <c r="E9" s="113"/>
      <c r="F9" s="113"/>
      <c r="G9" s="113"/>
      <c r="H9" s="113"/>
      <c r="I9" s="113"/>
      <c r="J9" s="113"/>
      <c r="K9" s="113"/>
      <c r="L9" s="114"/>
    </row>
    <row r="12" spans="1:13" x14ac:dyDescent="0.25">
      <c r="C12" s="95" t="s">
        <v>14</v>
      </c>
      <c r="D12" s="96"/>
      <c r="E12" s="96"/>
      <c r="F12" s="96"/>
      <c r="G12" s="96"/>
      <c r="H12" s="97"/>
      <c r="I12" s="98" t="s">
        <v>15</v>
      </c>
    </row>
    <row r="13" spans="1:13" collapsed="1" x14ac:dyDescent="0.25">
      <c r="C13" s="4" t="s">
        <v>16</v>
      </c>
      <c r="D13" s="5"/>
      <c r="E13" s="5"/>
      <c r="F13" s="5"/>
      <c r="G13" s="5"/>
      <c r="H13" s="5"/>
      <c r="I13" s="23">
        <f>I14-I15</f>
        <v>0</v>
      </c>
    </row>
    <row r="14" spans="1:13" hidden="1" outlineLevel="1" x14ac:dyDescent="0.25">
      <c r="C14" s="4"/>
      <c r="D14" s="5" t="s">
        <v>0</v>
      </c>
      <c r="E14" s="5"/>
      <c r="F14" s="5"/>
      <c r="G14" s="5"/>
      <c r="H14" s="5"/>
      <c r="I14" s="23"/>
    </row>
    <row r="15" spans="1:13" hidden="1" outlineLevel="1" x14ac:dyDescent="0.25">
      <c r="C15" s="4"/>
      <c r="D15" s="7" t="s">
        <v>1</v>
      </c>
      <c r="E15" s="7"/>
      <c r="F15" s="7"/>
      <c r="G15" s="7"/>
      <c r="H15" s="7"/>
      <c r="I15" s="23"/>
    </row>
    <row r="16" spans="1:13" collapsed="1" x14ac:dyDescent="0.25">
      <c r="C16" s="8" t="s">
        <v>2</v>
      </c>
      <c r="D16" s="5"/>
      <c r="E16" s="5"/>
      <c r="F16" s="5"/>
      <c r="G16" s="5"/>
      <c r="H16" s="5"/>
      <c r="I16" s="23">
        <f>I17+I18+I19-I20</f>
        <v>0</v>
      </c>
    </row>
    <row r="17" spans="3:9" hidden="1" outlineLevel="1" x14ac:dyDescent="0.25">
      <c r="C17" s="8"/>
      <c r="D17" s="5" t="s">
        <v>7</v>
      </c>
      <c r="E17" s="5"/>
      <c r="F17" s="5"/>
      <c r="G17" s="5"/>
      <c r="H17" s="5"/>
      <c r="I17" s="23"/>
    </row>
    <row r="18" spans="3:9" hidden="1" outlineLevel="1" x14ac:dyDescent="0.25">
      <c r="C18" s="8"/>
      <c r="D18" s="7" t="s">
        <v>13</v>
      </c>
      <c r="E18" s="7"/>
      <c r="F18" s="7"/>
      <c r="G18" s="7"/>
      <c r="H18" s="7"/>
      <c r="I18" s="23"/>
    </row>
    <row r="19" spans="3:9" hidden="1" outlineLevel="1" x14ac:dyDescent="0.25">
      <c r="C19" s="4"/>
      <c r="D19" s="7" t="s">
        <v>3</v>
      </c>
      <c r="E19" s="7"/>
      <c r="F19" s="7"/>
      <c r="G19" s="7"/>
      <c r="H19" s="7"/>
      <c r="I19" s="23"/>
    </row>
    <row r="20" spans="3:9" hidden="1" outlineLevel="1" x14ac:dyDescent="0.25">
      <c r="C20" s="4"/>
      <c r="D20" s="7" t="s">
        <v>4</v>
      </c>
      <c r="E20" s="7"/>
      <c r="F20" s="7"/>
      <c r="G20" s="7"/>
      <c r="H20" s="7"/>
      <c r="I20" s="23">
        <f>I21-I22</f>
        <v>0</v>
      </c>
    </row>
    <row r="21" spans="3:9" hidden="1" outlineLevel="2" x14ac:dyDescent="0.25">
      <c r="C21" s="4"/>
      <c r="D21" s="7"/>
      <c r="E21" s="7"/>
      <c r="F21" s="5" t="s">
        <v>27</v>
      </c>
      <c r="G21" s="7"/>
      <c r="I21" s="23"/>
    </row>
    <row r="22" spans="3:9" hidden="1" outlineLevel="2" x14ac:dyDescent="0.25">
      <c r="C22" s="4"/>
      <c r="D22" s="7"/>
      <c r="E22" s="7"/>
      <c r="F22" s="5" t="s">
        <v>28</v>
      </c>
      <c r="G22" s="7"/>
      <c r="I22" s="23"/>
    </row>
    <row r="23" spans="3:9" x14ac:dyDescent="0.25">
      <c r="C23" s="10" t="s">
        <v>5</v>
      </c>
      <c r="D23" s="11"/>
      <c r="E23" s="11"/>
      <c r="F23" s="11"/>
      <c r="G23" s="11"/>
      <c r="H23" s="11"/>
      <c r="I23" s="25">
        <f>I13-I16</f>
        <v>0</v>
      </c>
    </row>
    <row r="24" spans="3:9" collapsed="1" x14ac:dyDescent="0.25">
      <c r="C24" s="28" t="s">
        <v>33</v>
      </c>
      <c r="D24" s="15"/>
      <c r="E24" s="15"/>
      <c r="F24" s="15"/>
      <c r="G24" s="15"/>
      <c r="H24" s="16"/>
      <c r="I24" s="23">
        <f>I25+I26</f>
        <v>0</v>
      </c>
    </row>
    <row r="25" spans="3:9" hidden="1" outlineLevel="1" x14ac:dyDescent="0.25">
      <c r="C25" s="4"/>
      <c r="D25" s="5" t="s">
        <v>32</v>
      </c>
      <c r="E25" s="5"/>
      <c r="F25" s="5"/>
      <c r="G25" s="5"/>
      <c r="H25" s="6"/>
      <c r="I25" s="23">
        <f>K57</f>
        <v>0</v>
      </c>
    </row>
    <row r="26" spans="3:9" hidden="1" outlineLevel="1" x14ac:dyDescent="0.25">
      <c r="C26" s="4"/>
      <c r="D26" s="7" t="s">
        <v>31</v>
      </c>
      <c r="E26" s="7"/>
      <c r="F26" s="7"/>
      <c r="G26" s="7"/>
      <c r="H26" s="6"/>
      <c r="I26" s="23"/>
    </row>
    <row r="27" spans="3:9" collapsed="1" x14ac:dyDescent="0.25">
      <c r="C27" s="8" t="s">
        <v>6</v>
      </c>
      <c r="D27" s="5"/>
      <c r="E27" s="5"/>
      <c r="F27" s="5"/>
      <c r="G27" s="5"/>
      <c r="H27" s="6"/>
      <c r="I27" s="23">
        <f>I31-I28</f>
        <v>0</v>
      </c>
    </row>
    <row r="28" spans="3:9" hidden="1" outlineLevel="1" x14ac:dyDescent="0.25">
      <c r="C28" s="4"/>
      <c r="D28" s="2" t="s">
        <v>35</v>
      </c>
      <c r="H28" s="6"/>
      <c r="I28" s="23">
        <f>I29+I30</f>
        <v>0</v>
      </c>
    </row>
    <row r="29" spans="3:9" hidden="1" outlineLevel="2" x14ac:dyDescent="0.25">
      <c r="C29" s="4"/>
      <c r="F29" s="5" t="s">
        <v>37</v>
      </c>
      <c r="I29" s="23"/>
    </row>
    <row r="30" spans="3:9" hidden="1" outlineLevel="2" x14ac:dyDescent="0.25">
      <c r="C30" s="4"/>
      <c r="F30" s="7" t="s">
        <v>39</v>
      </c>
      <c r="I30" s="23"/>
    </row>
    <row r="31" spans="3:9" hidden="1" outlineLevel="1" x14ac:dyDescent="0.25">
      <c r="C31" s="4"/>
      <c r="D31" s="3" t="s">
        <v>36</v>
      </c>
      <c r="E31" s="3"/>
      <c r="F31" s="3"/>
      <c r="G31" s="3"/>
      <c r="H31" s="6"/>
      <c r="I31" s="23">
        <f>I32+I33+I34</f>
        <v>0</v>
      </c>
    </row>
    <row r="32" spans="3:9" hidden="1" outlineLevel="2" x14ac:dyDescent="0.25">
      <c r="C32" s="4"/>
      <c r="F32" s="5" t="s">
        <v>38</v>
      </c>
      <c r="I32" s="23"/>
    </row>
    <row r="33" spans="3:9" hidden="1" outlineLevel="2" x14ac:dyDescent="0.25">
      <c r="C33" s="4"/>
      <c r="F33" s="7" t="s">
        <v>40</v>
      </c>
      <c r="I33" s="23"/>
    </row>
    <row r="34" spans="3:9" hidden="1" outlineLevel="2" x14ac:dyDescent="0.25">
      <c r="C34" s="4"/>
      <c r="F34" s="7" t="s">
        <v>41</v>
      </c>
      <c r="I34" s="23"/>
    </row>
    <row r="35" spans="3:9" collapsed="1" x14ac:dyDescent="0.25">
      <c r="C35" s="8" t="s">
        <v>29</v>
      </c>
      <c r="D35" s="5"/>
      <c r="E35" s="5"/>
      <c r="F35" s="5"/>
      <c r="G35" s="5"/>
      <c r="H35" s="6"/>
      <c r="I35" s="23">
        <f>I36</f>
        <v>0</v>
      </c>
    </row>
    <row r="36" spans="3:9" hidden="1" outlineLevel="1" x14ac:dyDescent="0.25">
      <c r="C36" s="8"/>
      <c r="D36" s="5" t="s">
        <v>30</v>
      </c>
      <c r="E36" s="5"/>
      <c r="F36" s="5"/>
      <c r="G36" s="5"/>
      <c r="H36" s="6"/>
      <c r="I36" s="23"/>
    </row>
    <row r="37" spans="3:9" hidden="1" outlineLevel="1" x14ac:dyDescent="0.25">
      <c r="C37" s="29"/>
      <c r="D37" s="18"/>
      <c r="E37" s="18"/>
      <c r="F37" s="18"/>
      <c r="G37" s="18"/>
      <c r="H37" s="19"/>
      <c r="I37" s="23"/>
    </row>
    <row r="38" spans="3:9" x14ac:dyDescent="0.25">
      <c r="C38" s="10" t="s">
        <v>12</v>
      </c>
      <c r="D38" s="11"/>
      <c r="E38" s="11"/>
      <c r="F38" s="11"/>
      <c r="G38" s="11"/>
      <c r="H38" s="11"/>
      <c r="I38" s="25">
        <f>I23+I25+I27+I35</f>
        <v>0</v>
      </c>
    </row>
    <row r="39" spans="3:9" collapsed="1" x14ac:dyDescent="0.25">
      <c r="C39" s="28" t="s">
        <v>43</v>
      </c>
      <c r="D39" s="15"/>
      <c r="E39" s="15"/>
      <c r="F39" s="15"/>
      <c r="G39" s="15"/>
      <c r="H39" s="15"/>
      <c r="I39" s="22">
        <f>I40+I41+I42</f>
        <v>0</v>
      </c>
    </row>
    <row r="40" spans="3:9" hidden="1" outlineLevel="1" x14ac:dyDescent="0.25">
      <c r="C40" s="4"/>
      <c r="D40" s="5" t="s">
        <v>44</v>
      </c>
      <c r="E40" s="5"/>
      <c r="F40" s="5"/>
      <c r="G40" s="5"/>
      <c r="H40" s="5"/>
      <c r="I40" s="23"/>
    </row>
    <row r="41" spans="3:9" hidden="1" outlineLevel="1" x14ac:dyDescent="0.25">
      <c r="C41" s="4"/>
      <c r="D41" s="5" t="s">
        <v>45</v>
      </c>
      <c r="E41" s="5"/>
      <c r="F41" s="5"/>
      <c r="G41" s="5"/>
      <c r="H41" s="5"/>
      <c r="I41" s="23"/>
    </row>
    <row r="42" spans="3:9" hidden="1" outlineLevel="1" x14ac:dyDescent="0.25">
      <c r="C42" s="17"/>
      <c r="D42" s="18" t="s">
        <v>24</v>
      </c>
      <c r="E42" s="18"/>
      <c r="F42" s="18"/>
      <c r="G42" s="18"/>
      <c r="H42" s="18"/>
      <c r="I42" s="24"/>
    </row>
    <row r="43" spans="3:9" x14ac:dyDescent="0.25">
      <c r="C43" s="10" t="s">
        <v>42</v>
      </c>
      <c r="D43" s="11"/>
      <c r="E43" s="11"/>
      <c r="F43" s="11"/>
      <c r="G43" s="11"/>
      <c r="H43" s="11"/>
      <c r="I43" s="25">
        <f>I38-I39</f>
        <v>0</v>
      </c>
    </row>
    <row r="44" spans="3:9" x14ac:dyDescent="0.25">
      <c r="C44" s="93" t="s">
        <v>166</v>
      </c>
      <c r="D44" s="13"/>
      <c r="E44" s="13"/>
      <c r="F44" s="13"/>
      <c r="G44" s="13"/>
      <c r="H44" s="13"/>
      <c r="I44" s="94"/>
    </row>
    <row r="45" spans="3:9" x14ac:dyDescent="0.25">
      <c r="C45" s="10" t="s">
        <v>175</v>
      </c>
      <c r="D45" s="11"/>
      <c r="E45" s="11"/>
      <c r="F45" s="11"/>
      <c r="G45" s="11"/>
      <c r="H45" s="11"/>
      <c r="I45" s="25">
        <f>I43+I44</f>
        <v>0</v>
      </c>
    </row>
    <row r="46" spans="3:9" x14ac:dyDescent="0.25">
      <c r="C46" s="93" t="s">
        <v>167</v>
      </c>
      <c r="D46" s="13"/>
      <c r="E46" s="13"/>
      <c r="F46" s="13"/>
      <c r="G46" s="13"/>
      <c r="H46" s="13"/>
      <c r="I46" s="94"/>
    </row>
    <row r="47" spans="3:9" x14ac:dyDescent="0.25">
      <c r="C47" s="10" t="s">
        <v>168</v>
      </c>
      <c r="D47" s="11"/>
      <c r="E47" s="11"/>
      <c r="F47" s="11"/>
      <c r="G47" s="11"/>
      <c r="H47" s="11"/>
      <c r="I47" s="25">
        <f>I45-I46</f>
        <v>0</v>
      </c>
    </row>
    <row r="51" spans="4:11" s="26" customFormat="1" ht="44.45" customHeight="1" x14ac:dyDescent="0.25">
      <c r="D51" s="44" t="s">
        <v>17</v>
      </c>
      <c r="E51" s="105"/>
      <c r="F51" s="105"/>
      <c r="G51" s="105"/>
      <c r="H51" s="45"/>
      <c r="I51" s="27" t="s">
        <v>18</v>
      </c>
      <c r="J51" s="27" t="s">
        <v>19</v>
      </c>
      <c r="K51" s="27" t="s">
        <v>26</v>
      </c>
    </row>
    <row r="52" spans="4:11" x14ac:dyDescent="0.25">
      <c r="D52" s="14" t="s">
        <v>20</v>
      </c>
      <c r="E52" s="15"/>
      <c r="F52" s="15"/>
      <c r="G52" s="15"/>
      <c r="H52" s="15"/>
      <c r="I52" s="20"/>
      <c r="J52" s="20"/>
      <c r="K52" s="22">
        <f>I52-J52</f>
        <v>0</v>
      </c>
    </row>
    <row r="53" spans="4:11" x14ac:dyDescent="0.25">
      <c r="D53" s="4" t="s">
        <v>21</v>
      </c>
      <c r="E53" s="5"/>
      <c r="F53" s="5"/>
      <c r="G53" s="5"/>
      <c r="H53" s="5"/>
      <c r="I53" s="9"/>
      <c r="J53" s="9"/>
      <c r="K53" s="23">
        <f>I53-J53</f>
        <v>0</v>
      </c>
    </row>
    <row r="54" spans="4:11" x14ac:dyDescent="0.25">
      <c r="D54" s="4" t="s">
        <v>22</v>
      </c>
      <c r="E54" s="5"/>
      <c r="F54" s="5"/>
      <c r="G54" s="5"/>
      <c r="H54" s="5"/>
      <c r="I54" s="9"/>
      <c r="J54" s="9"/>
      <c r="K54" s="23">
        <f>I54-J54</f>
        <v>0</v>
      </c>
    </row>
    <row r="55" spans="4:11" x14ac:dyDescent="0.25">
      <c r="D55" s="4" t="s">
        <v>23</v>
      </c>
      <c r="E55" s="5"/>
      <c r="F55" s="5"/>
      <c r="G55" s="5"/>
      <c r="H55" s="5"/>
      <c r="I55" s="9"/>
      <c r="J55" s="9"/>
      <c r="K55" s="23">
        <f>I55-J55</f>
        <v>0</v>
      </c>
    </row>
    <row r="56" spans="4:11" x14ac:dyDescent="0.25">
      <c r="D56" s="17" t="s">
        <v>24</v>
      </c>
      <c r="E56" s="18"/>
      <c r="F56" s="18"/>
      <c r="G56" s="18"/>
      <c r="H56" s="18"/>
      <c r="I56" s="21"/>
      <c r="J56" s="21"/>
      <c r="K56" s="24">
        <f>I56-J56</f>
        <v>0</v>
      </c>
    </row>
    <row r="57" spans="4:11" x14ac:dyDescent="0.25">
      <c r="D57" s="12"/>
      <c r="E57" s="13"/>
      <c r="F57" s="13"/>
      <c r="G57" s="13"/>
      <c r="H57" s="13"/>
      <c r="I57" s="13"/>
      <c r="J57" s="119" t="s">
        <v>25</v>
      </c>
      <c r="K57" s="118">
        <f>SUM(K52:K56)</f>
        <v>0</v>
      </c>
    </row>
    <row r="60" spans="4:11" x14ac:dyDescent="0.25">
      <c r="D60" s="2" t="s">
        <v>34</v>
      </c>
    </row>
    <row r="61" spans="4:11" x14ac:dyDescent="0.25">
      <c r="E61" s="5" t="s">
        <v>7</v>
      </c>
      <c r="F61" s="5"/>
      <c r="G61" s="5"/>
      <c r="H61" s="5"/>
    </row>
    <row r="62" spans="4:11" x14ac:dyDescent="0.25">
      <c r="E62" s="5" t="s">
        <v>8</v>
      </c>
      <c r="F62" s="5"/>
      <c r="G62" s="5"/>
      <c r="H62" s="5"/>
    </row>
    <row r="63" spans="4:11" x14ac:dyDescent="0.25">
      <c r="E63" s="5" t="s">
        <v>9</v>
      </c>
      <c r="F63" s="5"/>
      <c r="G63" s="5"/>
      <c r="H63" s="5"/>
    </row>
    <row r="65" spans="5:8" x14ac:dyDescent="0.25">
      <c r="E65" s="5" t="s">
        <v>10</v>
      </c>
      <c r="F65" s="5"/>
      <c r="G65" s="5"/>
      <c r="H65" s="5"/>
    </row>
    <row r="66" spans="5:8" x14ac:dyDescent="0.25">
      <c r="E66" s="5" t="s">
        <v>11</v>
      </c>
      <c r="F66" s="5"/>
      <c r="G66" s="5"/>
      <c r="H66" s="5"/>
    </row>
  </sheetData>
  <mergeCells count="3">
    <mergeCell ref="C12:H12"/>
    <mergeCell ref="B3:M3"/>
    <mergeCell ref="D51:H51"/>
  </mergeCells>
  <hyperlinks>
    <hyperlink ref="A1" location="Sommaire!A1" display="Sommair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14"/>
  <sheetViews>
    <sheetView showGridLines="0" workbookViewId="0">
      <selection activeCell="B3" sqref="B3:L3"/>
    </sheetView>
  </sheetViews>
  <sheetFormatPr baseColWidth="10" defaultRowHeight="15" x14ac:dyDescent="0.25"/>
  <cols>
    <col min="2" max="2" width="4.140625" customWidth="1"/>
    <col min="3" max="3" width="4.85546875" customWidth="1"/>
    <col min="7" max="7" width="12.5703125" customWidth="1"/>
    <col min="8" max="8" width="3.140625" customWidth="1"/>
    <col min="12" max="12" width="4.28515625" customWidth="1"/>
  </cols>
  <sheetData>
    <row r="1" spans="1:12" x14ac:dyDescent="0.25">
      <c r="A1" s="38" t="s">
        <v>145</v>
      </c>
    </row>
    <row r="3" spans="1:12" s="2" customFormat="1" ht="21" x14ac:dyDescent="0.25">
      <c r="B3" s="99" t="s">
        <v>208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5.75" thickBot="1" x14ac:dyDescent="0.3"/>
    <row r="5" spans="1:12" x14ac:dyDescent="0.25">
      <c r="C5" s="106"/>
      <c r="D5" s="107"/>
      <c r="E5" s="107"/>
      <c r="F5" s="107"/>
      <c r="G5" s="107"/>
      <c r="H5" s="158"/>
      <c r="I5" s="158"/>
      <c r="J5" s="158"/>
      <c r="K5" s="159"/>
    </row>
    <row r="6" spans="1:12" x14ac:dyDescent="0.25">
      <c r="C6" s="109"/>
      <c r="D6" s="160"/>
      <c r="E6" s="160"/>
      <c r="F6" s="115" t="s">
        <v>173</v>
      </c>
      <c r="G6" s="115"/>
      <c r="H6" s="116" t="s">
        <v>155</v>
      </c>
      <c r="I6" s="150"/>
      <c r="J6" s="160"/>
      <c r="K6" s="161"/>
    </row>
    <row r="7" spans="1:12" x14ac:dyDescent="0.25">
      <c r="C7" s="109"/>
      <c r="D7" s="160"/>
      <c r="E7" s="160"/>
      <c r="F7" s="115" t="s">
        <v>102</v>
      </c>
      <c r="G7" s="115"/>
      <c r="H7" s="116" t="s">
        <v>155</v>
      </c>
      <c r="I7" s="150"/>
      <c r="J7" s="160"/>
      <c r="K7" s="161"/>
    </row>
    <row r="8" spans="1:12" x14ac:dyDescent="0.25">
      <c r="C8" s="109"/>
      <c r="D8" s="160"/>
      <c r="E8" s="160"/>
      <c r="F8" s="115" t="s">
        <v>174</v>
      </c>
      <c r="G8" s="115"/>
      <c r="H8" s="116" t="s">
        <v>155</v>
      </c>
      <c r="I8" s="150"/>
      <c r="J8" s="160"/>
      <c r="K8" s="161"/>
    </row>
    <row r="9" spans="1:12" ht="15.75" thickBot="1" x14ac:dyDescent="0.3">
      <c r="C9" s="112"/>
      <c r="D9" s="113"/>
      <c r="E9" s="113"/>
      <c r="F9" s="113"/>
      <c r="G9" s="113"/>
      <c r="H9" s="162"/>
      <c r="I9" s="162"/>
      <c r="J9" s="162"/>
      <c r="K9" s="163"/>
    </row>
    <row r="13" spans="1:12" x14ac:dyDescent="0.25">
      <c r="C13" t="s">
        <v>169</v>
      </c>
    </row>
    <row r="14" spans="1:12" x14ac:dyDescent="0.25">
      <c r="C14" t="s">
        <v>170</v>
      </c>
      <c r="D14" s="100" t="s">
        <v>171</v>
      </c>
    </row>
  </sheetData>
  <mergeCells count="1">
    <mergeCell ref="B3:L3"/>
  </mergeCells>
  <hyperlinks>
    <hyperlink ref="A1" location="Sommaire!A1" display="Sommaire"/>
    <hyperlink ref="D1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 summaryRight="0"/>
  </sheetPr>
  <dimension ref="A1:E30"/>
  <sheetViews>
    <sheetView showGridLines="0" zoomScale="90" zoomScaleNormal="90" workbookViewId="0">
      <selection activeCell="C23" sqref="C23"/>
    </sheetView>
  </sheetViews>
  <sheetFormatPr baseColWidth="10" defaultRowHeight="15" outlineLevelCol="1" x14ac:dyDescent="0.25"/>
  <cols>
    <col min="1" max="1" width="10" bestFit="1" customWidth="1"/>
    <col min="2" max="2" width="13.28515625" style="1" customWidth="1"/>
    <col min="3" max="3" width="64.140625" customWidth="1"/>
    <col min="4" max="4" width="25.7109375" customWidth="1"/>
    <col min="5" max="5" width="9.28515625" style="1" customWidth="1" outlineLevel="1"/>
  </cols>
  <sheetData>
    <row r="1" spans="1:5" x14ac:dyDescent="0.25">
      <c r="A1" s="38" t="s">
        <v>145</v>
      </c>
    </row>
    <row r="3" spans="1:5" ht="21" x14ac:dyDescent="0.35">
      <c r="B3" s="41" t="s">
        <v>60</v>
      </c>
      <c r="C3" s="42"/>
      <c r="D3" s="42"/>
      <c r="E3" s="43"/>
    </row>
    <row r="5" spans="1:5" x14ac:dyDescent="0.25">
      <c r="B5" s="34" t="s">
        <v>56</v>
      </c>
      <c r="C5" s="34" t="s">
        <v>57</v>
      </c>
      <c r="D5" s="34" t="s">
        <v>58</v>
      </c>
      <c r="E5" s="35" t="s">
        <v>59</v>
      </c>
    </row>
    <row r="6" spans="1:5" x14ac:dyDescent="0.25">
      <c r="B6" s="32" t="s">
        <v>55</v>
      </c>
      <c r="C6" s="30" t="s">
        <v>46</v>
      </c>
      <c r="D6" s="30"/>
      <c r="E6" s="36"/>
    </row>
    <row r="7" spans="1:5" x14ac:dyDescent="0.25">
      <c r="B7" s="32" t="s">
        <v>76</v>
      </c>
      <c r="C7" s="30" t="s">
        <v>77</v>
      </c>
      <c r="D7" s="30"/>
      <c r="E7" s="36"/>
    </row>
    <row r="8" spans="1:5" x14ac:dyDescent="0.25">
      <c r="B8" s="32" t="s">
        <v>47</v>
      </c>
      <c r="C8" s="30" t="s">
        <v>48</v>
      </c>
      <c r="D8" s="30"/>
      <c r="E8" s="36"/>
    </row>
    <row r="9" spans="1:5" x14ac:dyDescent="0.25">
      <c r="B9" s="32" t="s">
        <v>49</v>
      </c>
      <c r="C9" s="30" t="s">
        <v>50</v>
      </c>
      <c r="D9" s="30"/>
      <c r="E9" s="36"/>
    </row>
    <row r="10" spans="1:5" x14ac:dyDescent="0.25">
      <c r="B10" s="32" t="s">
        <v>51</v>
      </c>
      <c r="C10" s="30" t="s">
        <v>52</v>
      </c>
      <c r="D10" s="30"/>
      <c r="E10" s="36" t="s">
        <v>61</v>
      </c>
    </row>
    <row r="11" spans="1:5" x14ac:dyDescent="0.25">
      <c r="B11" s="32" t="s">
        <v>53</v>
      </c>
      <c r="C11" s="30" t="s">
        <v>54</v>
      </c>
      <c r="D11" s="30"/>
      <c r="E11" s="36" t="s">
        <v>62</v>
      </c>
    </row>
    <row r="12" spans="1:5" x14ac:dyDescent="0.25">
      <c r="B12" s="32"/>
      <c r="C12" s="30" t="s">
        <v>73</v>
      </c>
      <c r="D12" s="30"/>
      <c r="E12" s="36"/>
    </row>
    <row r="13" spans="1:5" x14ac:dyDescent="0.25">
      <c r="B13" s="32" t="s">
        <v>75</v>
      </c>
      <c r="C13" s="30" t="s">
        <v>74</v>
      </c>
      <c r="D13" s="30"/>
      <c r="E13" s="36"/>
    </row>
    <row r="14" spans="1:5" x14ac:dyDescent="0.25">
      <c r="B14" s="32" t="s">
        <v>78</v>
      </c>
      <c r="C14" s="30" t="s">
        <v>80</v>
      </c>
      <c r="D14" s="30"/>
      <c r="E14" s="36"/>
    </row>
    <row r="15" spans="1:5" x14ac:dyDescent="0.25">
      <c r="B15" s="32" t="s">
        <v>79</v>
      </c>
      <c r="C15" s="30" t="s">
        <v>81</v>
      </c>
      <c r="D15" s="30"/>
      <c r="E15" s="36"/>
    </row>
    <row r="16" spans="1:5" x14ac:dyDescent="0.25">
      <c r="B16" s="32" t="s">
        <v>105</v>
      </c>
      <c r="C16" s="30" t="s">
        <v>84</v>
      </c>
      <c r="D16" s="30"/>
      <c r="E16" s="36"/>
    </row>
    <row r="17" spans="2:5" x14ac:dyDescent="0.25">
      <c r="B17" s="32" t="s">
        <v>82</v>
      </c>
      <c r="C17" s="30" t="s">
        <v>83</v>
      </c>
      <c r="D17" s="30"/>
      <c r="E17" s="36"/>
    </row>
    <row r="18" spans="2:5" x14ac:dyDescent="0.25">
      <c r="B18" s="32"/>
      <c r="C18" s="30"/>
      <c r="D18" s="30"/>
      <c r="E18" s="36"/>
    </row>
    <row r="19" spans="2:5" x14ac:dyDescent="0.25">
      <c r="B19" s="32" t="s">
        <v>85</v>
      </c>
      <c r="C19" s="30" t="s">
        <v>86</v>
      </c>
      <c r="D19" s="30"/>
      <c r="E19" s="36"/>
    </row>
    <row r="20" spans="2:5" x14ac:dyDescent="0.25">
      <c r="B20" s="32" t="s">
        <v>87</v>
      </c>
      <c r="C20" s="30" t="s">
        <v>88</v>
      </c>
      <c r="D20" s="30"/>
      <c r="E20" s="36"/>
    </row>
    <row r="21" spans="2:5" x14ac:dyDescent="0.25">
      <c r="B21" s="32" t="s">
        <v>89</v>
      </c>
      <c r="C21" s="30" t="s">
        <v>90</v>
      </c>
      <c r="D21" s="30"/>
      <c r="E21" s="36"/>
    </row>
    <row r="22" spans="2:5" x14ac:dyDescent="0.25">
      <c r="B22" s="39" t="s">
        <v>201</v>
      </c>
      <c r="C22" s="30" t="s">
        <v>200</v>
      </c>
      <c r="D22" s="30"/>
      <c r="E22" s="36"/>
    </row>
    <row r="23" spans="2:5" x14ac:dyDescent="0.25">
      <c r="B23" s="39" t="s">
        <v>202</v>
      </c>
      <c r="C23" s="30" t="s">
        <v>199</v>
      </c>
      <c r="D23" s="30"/>
      <c r="E23" s="36"/>
    </row>
    <row r="24" spans="2:5" x14ac:dyDescent="0.25">
      <c r="B24" s="39" t="s">
        <v>164</v>
      </c>
      <c r="C24" s="30" t="s">
        <v>165</v>
      </c>
      <c r="D24" s="30"/>
      <c r="E24" s="36"/>
    </row>
    <row r="25" spans="2:5" x14ac:dyDescent="0.25">
      <c r="B25" s="39" t="s">
        <v>182</v>
      </c>
      <c r="C25" s="30" t="s">
        <v>183</v>
      </c>
      <c r="D25" s="30"/>
      <c r="E25" s="36"/>
    </row>
    <row r="26" spans="2:5" x14ac:dyDescent="0.25">
      <c r="B26" s="39" t="s">
        <v>184</v>
      </c>
      <c r="C26" s="30" t="s">
        <v>186</v>
      </c>
      <c r="D26" s="30"/>
      <c r="E26" s="36"/>
    </row>
    <row r="27" spans="2:5" x14ac:dyDescent="0.25">
      <c r="B27" s="39" t="s">
        <v>185</v>
      </c>
      <c r="C27" s="30" t="s">
        <v>187</v>
      </c>
      <c r="D27" s="30"/>
      <c r="E27" s="36"/>
    </row>
    <row r="28" spans="2:5" x14ac:dyDescent="0.25">
      <c r="B28" s="39"/>
      <c r="C28" s="30"/>
      <c r="D28" s="30"/>
      <c r="E28" s="36"/>
    </row>
    <row r="29" spans="2:5" x14ac:dyDescent="0.25">
      <c r="B29" s="39"/>
      <c r="C29" s="30"/>
      <c r="D29" s="30"/>
      <c r="E29" s="36"/>
    </row>
    <row r="30" spans="2:5" x14ac:dyDescent="0.25">
      <c r="B30" s="33"/>
      <c r="C30" s="31"/>
      <c r="D30" s="31"/>
      <c r="E30" s="37"/>
    </row>
  </sheetData>
  <mergeCells count="1">
    <mergeCell ref="B3:E3"/>
  </mergeCells>
  <hyperlinks>
    <hyperlink ref="A1" location="Sommaire!A1" display="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10"/>
  <sheetViews>
    <sheetView showGridLines="0" zoomScale="90" zoomScaleNormal="90" workbookViewId="0">
      <selection activeCell="C16" sqref="C16"/>
    </sheetView>
  </sheetViews>
  <sheetFormatPr baseColWidth="10" defaultColWidth="11.5703125" defaultRowHeight="22.15" customHeight="1" x14ac:dyDescent="0.25"/>
  <cols>
    <col min="1" max="1" width="10" style="2" bestFit="1" customWidth="1"/>
    <col min="2" max="2" width="25.5703125" style="2" bestFit="1" customWidth="1"/>
    <col min="3" max="3" width="59.7109375" style="2" customWidth="1"/>
    <col min="4" max="16384" width="11.5703125" style="2"/>
  </cols>
  <sheetData>
    <row r="1" spans="1:3" ht="15" x14ac:dyDescent="0.25">
      <c r="A1" s="38" t="s">
        <v>145</v>
      </c>
    </row>
    <row r="3" spans="1:3" ht="22.15" customHeight="1" x14ac:dyDescent="0.25">
      <c r="B3" s="2" t="s">
        <v>63</v>
      </c>
      <c r="C3" s="38" t="s">
        <v>64</v>
      </c>
    </row>
    <row r="4" spans="1:3" ht="22.15" customHeight="1" x14ac:dyDescent="0.25">
      <c r="B4" s="2" t="s">
        <v>65</v>
      </c>
      <c r="C4" s="38" t="s">
        <v>67</v>
      </c>
    </row>
    <row r="5" spans="1:3" ht="22.15" customHeight="1" x14ac:dyDescent="0.25">
      <c r="C5" s="38" t="s">
        <v>66</v>
      </c>
    </row>
    <row r="6" spans="1:3" ht="22.15" customHeight="1" x14ac:dyDescent="0.25">
      <c r="C6" s="38" t="s">
        <v>68</v>
      </c>
    </row>
    <row r="7" spans="1:3" ht="22.15" customHeight="1" x14ac:dyDescent="0.25">
      <c r="C7" s="2" t="s">
        <v>69</v>
      </c>
    </row>
    <row r="8" spans="1:3" ht="22.15" customHeight="1" x14ac:dyDescent="0.25">
      <c r="C8" s="38" t="s">
        <v>70</v>
      </c>
    </row>
    <row r="9" spans="1:3" ht="22.15" customHeight="1" x14ac:dyDescent="0.25">
      <c r="C9" s="2" t="s">
        <v>72</v>
      </c>
    </row>
    <row r="10" spans="1:3" ht="22.15" customHeight="1" x14ac:dyDescent="0.25">
      <c r="C10" s="38" t="s">
        <v>71</v>
      </c>
    </row>
  </sheetData>
  <hyperlinks>
    <hyperlink ref="C3" r:id="rId1" location="valtools"/>
    <hyperlink ref="C4" r:id="rId2"/>
    <hyperlink ref="C5" r:id="rId3"/>
    <hyperlink ref="C6" r:id="rId4"/>
    <hyperlink ref="C8" r:id="rId5"/>
    <hyperlink ref="C10" r:id="rId6"/>
    <hyperlink ref="A1" location="Sommaire!A1" display="Sommai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11</vt:i4>
      </vt:variant>
    </vt:vector>
  </HeadingPairs>
  <TitlesOfParts>
    <vt:vector size="20" baseType="lpstr">
      <vt:lpstr>Sommaire</vt:lpstr>
      <vt:lpstr>Data</vt:lpstr>
      <vt:lpstr>Paramètres</vt:lpstr>
      <vt:lpstr>Synthèse</vt:lpstr>
      <vt:lpstr>Méthode DCF</vt:lpstr>
      <vt:lpstr>Méthode Patrimoniale</vt:lpstr>
      <vt:lpstr>Méthode des multiples</vt:lpstr>
      <vt:lpstr>Glossaire</vt:lpstr>
      <vt:lpstr>Bibliographie</vt:lpstr>
      <vt:lpstr>betaDesendettee</vt:lpstr>
      <vt:lpstr>betaEndettee</vt:lpstr>
      <vt:lpstr>cmpc</vt:lpstr>
      <vt:lpstr>g</vt:lpstr>
      <vt:lpstr>kcp</vt:lpstr>
      <vt:lpstr>kd</vt:lpstr>
      <vt:lpstr>kdNet</vt:lpstr>
      <vt:lpstr>Rf</vt:lpstr>
      <vt:lpstr>tauxCapitauxPropres</vt:lpstr>
      <vt:lpstr>tauxDette</vt:lpstr>
      <vt:lpstr>TauxIS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elafritm</dc:creator>
  <cp:lastModifiedBy>elafrit</cp:lastModifiedBy>
  <dcterms:created xsi:type="dcterms:W3CDTF">2016-06-29T18:47:08Z</dcterms:created>
  <dcterms:modified xsi:type="dcterms:W3CDTF">2016-07-01T22:23:57Z</dcterms:modified>
</cp:coreProperties>
</file>